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X:\Comercia\Estadisticas\Estadísticas 2024\Diciembre\Estadísticas\"/>
    </mc:Choice>
  </mc:AlternateContent>
  <xr:revisionPtr revIDLastSave="0" documentId="13_ncr:1_{AE37F16D-8053-4E73-889D-84B0BF1574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mparativo 2023-2024" sheetId="1" r:id="rId1"/>
    <sheet name="Carga Gral." sheetId="2" r:id="rId2"/>
    <sheet name="Trafico-Arribos" sheetId="3" r:id="rId3"/>
    <sheet name="TEUS" sheetId="4" r:id="rId4"/>
    <sheet name="Cruceros" sheetId="5" r:id="rId5"/>
  </sheets>
  <definedNames>
    <definedName name="alto">'Carga Gral.'!$U$87</definedName>
    <definedName name="Z_15DEB518_703B_4305_B532_81BB1D0327E1_.wvu.PrintArea" localSheetId="1">'Carga Gral.'!$P$3:$V$19</definedName>
    <definedName name="Z_15DEB518_703B_4305_B532_81BB1D0327E1_.wvu.PrintArea" localSheetId="0">'Comparativo 2023-2024'!$A$1:$L$62</definedName>
    <definedName name="Z_15DEB518_703B_4305_B532_81BB1D0327E1_.wvu.PrintArea" localSheetId="3">TEUS!$A$1:$O$53</definedName>
    <definedName name="Z_15DEB518_703B_4305_B532_81BB1D0327E1_.wvu.PrintArea" localSheetId="2">'Trafico-Arribos'!$A$1:$O$83</definedName>
    <definedName name="Z_15DEB518_703B_4305_B532_81BB1D0327E1_.wvu.Rows" localSheetId="4">Cruceros!$15:$24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5" i="4" l="1"/>
  <c r="N16" i="4" l="1"/>
  <c r="B95" i="3" l="1"/>
  <c r="B92" i="3"/>
  <c r="C43" i="2"/>
  <c r="C42" i="2"/>
  <c r="B17" i="2" l="1"/>
  <c r="B91" i="3" l="1"/>
  <c r="B90" i="3"/>
  <c r="B51" i="2"/>
  <c r="AH85" i="4" l="1"/>
  <c r="J15" i="4"/>
  <c r="G79" i="4" l="1"/>
  <c r="AG85" i="4"/>
  <c r="AF85" i="4"/>
  <c r="H77" i="3" l="1"/>
  <c r="AC9" i="4" l="1"/>
  <c r="B99" i="3" l="1"/>
  <c r="B97" i="3"/>
  <c r="C69" i="3"/>
  <c r="S17" i="2" l="1"/>
  <c r="I24" i="5"/>
  <c r="AE85" i="4"/>
  <c r="C66" i="3"/>
  <c r="N10" i="2"/>
  <c r="AE9" i="4" l="1"/>
  <c r="AD85" i="4"/>
  <c r="H82" i="3" l="1"/>
  <c r="AC85" i="4"/>
  <c r="N9" i="4"/>
  <c r="R9" i="4" s="1"/>
  <c r="AB85" i="4" l="1"/>
  <c r="AA85" i="4"/>
  <c r="Z85" i="4"/>
  <c r="C68" i="3"/>
  <c r="C67" i="3"/>
  <c r="B89" i="3"/>
  <c r="B61" i="3"/>
  <c r="N12" i="3"/>
  <c r="N11" i="3"/>
  <c r="N10" i="3"/>
  <c r="N13" i="3" l="1"/>
  <c r="C36" i="3" s="1"/>
  <c r="B58" i="2"/>
  <c r="K13" i="3"/>
  <c r="L13" i="3"/>
  <c r="C37" i="3" l="1"/>
  <c r="C47" i="3"/>
  <c r="C34" i="3"/>
  <c r="C35" i="3"/>
  <c r="L24" i="5"/>
  <c r="B46" i="1" s="1"/>
  <c r="D24" i="5"/>
  <c r="E16" i="5" s="1"/>
  <c r="B24" i="5"/>
  <c r="C23" i="5" s="1"/>
  <c r="O23" i="5"/>
  <c r="M23" i="5"/>
  <c r="N23" i="5" s="1"/>
  <c r="J23" i="5"/>
  <c r="P23" i="5" s="1"/>
  <c r="H23" i="5"/>
  <c r="F23" i="5"/>
  <c r="O22" i="5"/>
  <c r="M22" i="5"/>
  <c r="P22" i="5" s="1"/>
  <c r="Q22" i="5" s="1"/>
  <c r="J22" i="5"/>
  <c r="K22" i="5" s="1"/>
  <c r="H22" i="5"/>
  <c r="F22" i="5"/>
  <c r="O21" i="5"/>
  <c r="M21" i="5"/>
  <c r="J21" i="5"/>
  <c r="K21" i="5" s="1"/>
  <c r="H21" i="5"/>
  <c r="F21" i="5"/>
  <c r="O20" i="5"/>
  <c r="M20" i="5"/>
  <c r="N20" i="5" s="1"/>
  <c r="J20" i="5"/>
  <c r="K20" i="5" s="1"/>
  <c r="H20" i="5"/>
  <c r="F20" i="5"/>
  <c r="O19" i="5"/>
  <c r="M19" i="5"/>
  <c r="N19" i="5" s="1"/>
  <c r="J19" i="5"/>
  <c r="F19" i="5"/>
  <c r="O18" i="5"/>
  <c r="M18" i="5"/>
  <c r="P18" i="5" s="1"/>
  <c r="J18" i="5"/>
  <c r="K18" i="5" s="1"/>
  <c r="F18" i="5"/>
  <c r="O17" i="5"/>
  <c r="N17" i="5"/>
  <c r="M17" i="5"/>
  <c r="J17" i="5"/>
  <c r="P17" i="5" s="1"/>
  <c r="F17" i="5"/>
  <c r="O16" i="5"/>
  <c r="M16" i="5"/>
  <c r="J16" i="5"/>
  <c r="K16" i="5" s="1"/>
  <c r="F16" i="5"/>
  <c r="O15" i="5"/>
  <c r="M15" i="5"/>
  <c r="N15" i="5" s="1"/>
  <c r="J15" i="5"/>
  <c r="P15" i="5" s="1"/>
  <c r="F15" i="5"/>
  <c r="O14" i="5"/>
  <c r="M14" i="5"/>
  <c r="P14" i="5" s="1"/>
  <c r="K14" i="5"/>
  <c r="J14" i="5"/>
  <c r="F14" i="5"/>
  <c r="O13" i="5"/>
  <c r="N13" i="5"/>
  <c r="M13" i="5"/>
  <c r="J13" i="5"/>
  <c r="P13" i="5" s="1"/>
  <c r="Q13" i="5" s="1"/>
  <c r="F13" i="5"/>
  <c r="O12" i="5"/>
  <c r="M12" i="5"/>
  <c r="K12" i="5"/>
  <c r="J12" i="5"/>
  <c r="F12" i="5"/>
  <c r="A3" i="5"/>
  <c r="A2" i="5"/>
  <c r="N17" i="4"/>
  <c r="W15" i="4"/>
  <c r="X14" i="4" s="1"/>
  <c r="T15" i="4"/>
  <c r="U11" i="4" s="1"/>
  <c r="M15" i="4"/>
  <c r="L15" i="4"/>
  <c r="K15" i="4"/>
  <c r="I15" i="4"/>
  <c r="H15" i="4"/>
  <c r="G15" i="4"/>
  <c r="F15" i="4"/>
  <c r="E15" i="4"/>
  <c r="D15" i="4"/>
  <c r="C15" i="4"/>
  <c r="B15" i="4"/>
  <c r="B85" i="4" s="1"/>
  <c r="N14" i="4"/>
  <c r="R14" i="4" s="1"/>
  <c r="N13" i="4"/>
  <c r="R13" i="4" s="1"/>
  <c r="N12" i="4"/>
  <c r="R12" i="4" s="1"/>
  <c r="AE11" i="4"/>
  <c r="AC11" i="4"/>
  <c r="N11" i="4"/>
  <c r="V11" i="4" s="1"/>
  <c r="AE10" i="4"/>
  <c r="AC10" i="4"/>
  <c r="N10" i="4"/>
  <c r="V10" i="4" s="1"/>
  <c r="A3" i="4"/>
  <c r="A2" i="4"/>
  <c r="B98" i="3"/>
  <c r="I94" i="3"/>
  <c r="B94" i="3"/>
  <c r="I93" i="3"/>
  <c r="I92" i="3"/>
  <c r="I91" i="3"/>
  <c r="I90" i="3"/>
  <c r="I89" i="3"/>
  <c r="D83" i="3"/>
  <c r="E79" i="3" s="1"/>
  <c r="B83" i="3"/>
  <c r="G82" i="3"/>
  <c r="F82" i="3"/>
  <c r="H81" i="3"/>
  <c r="G81" i="3"/>
  <c r="F81" i="3"/>
  <c r="H80" i="3"/>
  <c r="G80" i="3"/>
  <c r="F80" i="3"/>
  <c r="H79" i="3"/>
  <c r="G79" i="3"/>
  <c r="F79" i="3"/>
  <c r="H78" i="3"/>
  <c r="G78" i="3"/>
  <c r="F78" i="3"/>
  <c r="G77" i="3"/>
  <c r="F77" i="3"/>
  <c r="B49" i="3"/>
  <c r="B39" i="3"/>
  <c r="M13" i="3"/>
  <c r="J13" i="3"/>
  <c r="I13" i="3"/>
  <c r="H13" i="3"/>
  <c r="G13" i="3"/>
  <c r="F13" i="3"/>
  <c r="E13" i="3"/>
  <c r="D13" i="3"/>
  <c r="C13" i="3"/>
  <c r="B13" i="3"/>
  <c r="C14" i="1"/>
  <c r="E14" i="1" s="1"/>
  <c r="C13" i="1"/>
  <c r="D13" i="1" s="1"/>
  <c r="A2" i="3"/>
  <c r="N96" i="2"/>
  <c r="B46" i="2"/>
  <c r="N19" i="2"/>
  <c r="N18" i="2"/>
  <c r="C56" i="2" s="1"/>
  <c r="X17" i="2"/>
  <c r="Y15" i="2" s="1"/>
  <c r="T15" i="2"/>
  <c r="M17" i="2"/>
  <c r="L17" i="2"/>
  <c r="K17" i="2"/>
  <c r="J17" i="2"/>
  <c r="I17" i="2"/>
  <c r="H17" i="2"/>
  <c r="G17" i="2"/>
  <c r="F17" i="2"/>
  <c r="E17" i="2"/>
  <c r="D17" i="2"/>
  <c r="C17" i="2"/>
  <c r="AA16" i="2"/>
  <c r="Z16" i="2"/>
  <c r="V16" i="2"/>
  <c r="U16" i="2"/>
  <c r="N16" i="2"/>
  <c r="N15" i="2"/>
  <c r="Q15" i="2" s="1"/>
  <c r="Z15" i="2" s="1"/>
  <c r="N14" i="2"/>
  <c r="Q14" i="2" s="1"/>
  <c r="N13" i="2"/>
  <c r="Q13" i="2" s="1"/>
  <c r="N12" i="2"/>
  <c r="Q12" i="2" s="1"/>
  <c r="N11" i="2"/>
  <c r="Q11" i="2" s="1"/>
  <c r="Z11" i="2" s="1"/>
  <c r="Q10" i="2"/>
  <c r="A3" i="2"/>
  <c r="A2" i="2"/>
  <c r="B15" i="1"/>
  <c r="N22" i="5" l="1"/>
  <c r="J24" i="5"/>
  <c r="C47" i="1" s="1"/>
  <c r="P21" i="5"/>
  <c r="Q21" i="5" s="1"/>
  <c r="S19" i="2"/>
  <c r="Q23" i="5"/>
  <c r="N17" i="2"/>
  <c r="C29" i="2" s="1"/>
  <c r="P20" i="5"/>
  <c r="Q20" i="5" s="1"/>
  <c r="P19" i="5"/>
  <c r="Q19" i="5"/>
  <c r="Q17" i="2"/>
  <c r="R11" i="2" s="1"/>
  <c r="Q18" i="5"/>
  <c r="E20" i="5"/>
  <c r="Q17" i="5"/>
  <c r="S18" i="2"/>
  <c r="B47" i="1"/>
  <c r="E47" i="1" s="1"/>
  <c r="C13" i="5"/>
  <c r="S20" i="2"/>
  <c r="Y12" i="2"/>
  <c r="T14" i="2"/>
  <c r="C12" i="5"/>
  <c r="C21" i="5"/>
  <c r="Q18" i="2"/>
  <c r="Z18" i="2" s="1"/>
  <c r="C17" i="5"/>
  <c r="C19" i="5"/>
  <c r="C15" i="5"/>
  <c r="P16" i="5"/>
  <c r="Q16" i="5" s="1"/>
  <c r="C18" i="5"/>
  <c r="C20" i="5"/>
  <c r="C22" i="5"/>
  <c r="Q19" i="2"/>
  <c r="U19" i="2" s="1"/>
  <c r="E12" i="5"/>
  <c r="M24" i="5"/>
  <c r="Y10" i="2"/>
  <c r="T16" i="2"/>
  <c r="K24" i="5"/>
  <c r="Q15" i="5"/>
  <c r="C14" i="5"/>
  <c r="C16" i="5"/>
  <c r="F24" i="5"/>
  <c r="B102" i="3"/>
  <c r="Y14" i="2"/>
  <c r="T13" i="2"/>
  <c r="T12" i="2"/>
  <c r="Q14" i="5"/>
  <c r="O24" i="5"/>
  <c r="E14" i="5"/>
  <c r="E18" i="5"/>
  <c r="E15" i="5"/>
  <c r="E19" i="5"/>
  <c r="E21" i="5"/>
  <c r="E22" i="5"/>
  <c r="E23" i="5"/>
  <c r="E13" i="5"/>
  <c r="E17" i="5"/>
  <c r="AE12" i="4"/>
  <c r="X10" i="4"/>
  <c r="X11" i="4"/>
  <c r="B34" i="1"/>
  <c r="U13" i="4"/>
  <c r="AC12" i="4"/>
  <c r="B34" i="4"/>
  <c r="U9" i="4"/>
  <c r="U12" i="4"/>
  <c r="U14" i="4"/>
  <c r="R11" i="4"/>
  <c r="Y11" i="4" s="1"/>
  <c r="R10" i="4"/>
  <c r="Y10" i="4" s="1"/>
  <c r="V12" i="4"/>
  <c r="E77" i="3"/>
  <c r="E80" i="3"/>
  <c r="E81" i="3"/>
  <c r="E78" i="3"/>
  <c r="J94" i="3"/>
  <c r="C79" i="3"/>
  <c r="C82" i="3"/>
  <c r="C78" i="3"/>
  <c r="C70" i="3"/>
  <c r="J90" i="3"/>
  <c r="C57" i="3"/>
  <c r="Z13" i="2"/>
  <c r="AA13" i="2"/>
  <c r="U13" i="2"/>
  <c r="T11" i="2"/>
  <c r="T10" i="2"/>
  <c r="U15" i="2"/>
  <c r="AA15" i="2"/>
  <c r="U11" i="2"/>
  <c r="AA11" i="2"/>
  <c r="J89" i="3"/>
  <c r="E82" i="3"/>
  <c r="C12" i="1"/>
  <c r="E13" i="1"/>
  <c r="J92" i="3"/>
  <c r="V12" i="2"/>
  <c r="AA12" i="2"/>
  <c r="U12" i="2"/>
  <c r="Z12" i="2"/>
  <c r="C29" i="3"/>
  <c r="C19" i="3"/>
  <c r="C22" i="3"/>
  <c r="Y9" i="4"/>
  <c r="AB11" i="4"/>
  <c r="Y13" i="4"/>
  <c r="Y12" i="4"/>
  <c r="D14" i="1"/>
  <c r="V10" i="2"/>
  <c r="AA10" i="2"/>
  <c r="U10" i="2"/>
  <c r="Z10" i="2"/>
  <c r="V14" i="2"/>
  <c r="AA14" i="2"/>
  <c r="U14" i="2"/>
  <c r="Z14" i="2"/>
  <c r="Y14" i="4"/>
  <c r="J93" i="3"/>
  <c r="N12" i="5"/>
  <c r="K13" i="5"/>
  <c r="N14" i="5"/>
  <c r="K15" i="5"/>
  <c r="N16" i="5"/>
  <c r="K17" i="5"/>
  <c r="N18" i="5"/>
  <c r="K19" i="5"/>
  <c r="N21" i="5"/>
  <c r="K23" i="5"/>
  <c r="V11" i="2"/>
  <c r="V13" i="2"/>
  <c r="V15" i="2"/>
  <c r="F83" i="3"/>
  <c r="N15" i="4"/>
  <c r="Y11" i="2"/>
  <c r="Y13" i="2"/>
  <c r="C80" i="3"/>
  <c r="G83" i="3"/>
  <c r="V9" i="4"/>
  <c r="U10" i="4"/>
  <c r="X12" i="4"/>
  <c r="V13" i="4"/>
  <c r="V14" i="4"/>
  <c r="P12" i="5"/>
  <c r="Q12" i="5" s="1"/>
  <c r="C77" i="3"/>
  <c r="C81" i="3"/>
  <c r="J91" i="3"/>
  <c r="X9" i="4"/>
  <c r="X13" i="4"/>
  <c r="C44" i="2" l="1"/>
  <c r="C50" i="2"/>
  <c r="C39" i="2"/>
  <c r="C40" i="2"/>
  <c r="O13" i="2"/>
  <c r="Z19" i="2"/>
  <c r="V19" i="2"/>
  <c r="AA19" i="2"/>
  <c r="D47" i="1"/>
  <c r="N24" i="5"/>
  <c r="C46" i="1"/>
  <c r="P24" i="5"/>
  <c r="Q24" i="5" s="1"/>
  <c r="U18" i="2"/>
  <c r="AB10" i="4"/>
  <c r="C32" i="1" s="1"/>
  <c r="C24" i="5"/>
  <c r="V18" i="2"/>
  <c r="AA18" i="2"/>
  <c r="AB9" i="4"/>
  <c r="AF9" i="4" s="1"/>
  <c r="E24" i="5"/>
  <c r="R15" i="4"/>
  <c r="S9" i="4" s="1"/>
  <c r="E83" i="3"/>
  <c r="T17" i="2"/>
  <c r="U15" i="4"/>
  <c r="C21" i="3"/>
  <c r="C55" i="3"/>
  <c r="O10" i="3"/>
  <c r="C31" i="3"/>
  <c r="E66" i="3" s="1"/>
  <c r="C23" i="3"/>
  <c r="C60" i="3"/>
  <c r="C42" i="3"/>
  <c r="C25" i="3"/>
  <c r="C44" i="3"/>
  <c r="F69" i="3" s="1"/>
  <c r="C28" i="3"/>
  <c r="C20" i="3"/>
  <c r="C46" i="3"/>
  <c r="C43" i="3"/>
  <c r="F68" i="3" s="1"/>
  <c r="O12" i="3"/>
  <c r="O11" i="3"/>
  <c r="C54" i="3"/>
  <c r="C45" i="3"/>
  <c r="C24" i="3"/>
  <c r="C52" i="3"/>
  <c r="C53" i="3"/>
  <c r="C30" i="3"/>
  <c r="C48" i="3"/>
  <c r="C26" i="3"/>
  <c r="C58" i="3"/>
  <c r="D67" i="3" s="1"/>
  <c r="C32" i="3"/>
  <c r="B103" i="3"/>
  <c r="B104" i="3" s="1"/>
  <c r="C33" i="3"/>
  <c r="E68" i="3" s="1"/>
  <c r="C56" i="3"/>
  <c r="C38" i="3"/>
  <c r="Y17" i="2"/>
  <c r="C69" i="2"/>
  <c r="O12" i="2"/>
  <c r="C55" i="2"/>
  <c r="R13" i="2"/>
  <c r="O15" i="2"/>
  <c r="C25" i="2"/>
  <c r="R14" i="2"/>
  <c r="R15" i="2"/>
  <c r="C41" i="2"/>
  <c r="C57" i="2"/>
  <c r="O14" i="2"/>
  <c r="C33" i="2"/>
  <c r="C32" i="2"/>
  <c r="O10" i="2"/>
  <c r="R10" i="2"/>
  <c r="C37" i="2"/>
  <c r="B73" i="2"/>
  <c r="O11" i="2"/>
  <c r="C45" i="2"/>
  <c r="C30" i="2"/>
  <c r="C26" i="2"/>
  <c r="C67" i="2"/>
  <c r="C49" i="2"/>
  <c r="O16" i="2"/>
  <c r="C28" i="2"/>
  <c r="C34" i="2"/>
  <c r="C35" i="2"/>
  <c r="C27" i="2"/>
  <c r="C54" i="2"/>
  <c r="C38" i="2"/>
  <c r="C31" i="2"/>
  <c r="C62" i="2"/>
  <c r="C36" i="2"/>
  <c r="C63" i="2"/>
  <c r="C83" i="3"/>
  <c r="D12" i="1"/>
  <c r="E12" i="1"/>
  <c r="C15" i="1"/>
  <c r="AF11" i="4"/>
  <c r="AD11" i="4"/>
  <c r="C33" i="1"/>
  <c r="V15" i="4"/>
  <c r="O10" i="4"/>
  <c r="Q20" i="2"/>
  <c r="O12" i="4"/>
  <c r="O11" i="4"/>
  <c r="O13" i="4"/>
  <c r="Z17" i="2"/>
  <c r="U17" i="2"/>
  <c r="R16" i="2"/>
  <c r="AA17" i="2"/>
  <c r="V17" i="2"/>
  <c r="R12" i="2"/>
  <c r="X15" i="4"/>
  <c r="O14" i="4"/>
  <c r="O9" i="4"/>
  <c r="C51" i="2" l="1"/>
  <c r="C39" i="3"/>
  <c r="AD10" i="4"/>
  <c r="AF10" i="4"/>
  <c r="C31" i="1"/>
  <c r="E31" i="1" s="1"/>
  <c r="S13" i="4"/>
  <c r="D46" i="1"/>
  <c r="E46" i="1"/>
  <c r="AD9" i="4"/>
  <c r="AB12" i="4"/>
  <c r="AD12" i="4" s="1"/>
  <c r="S10" i="4"/>
  <c r="Y15" i="4"/>
  <c r="S12" i="4"/>
  <c r="S14" i="4"/>
  <c r="S11" i="4"/>
  <c r="F70" i="3"/>
  <c r="D69" i="3"/>
  <c r="O13" i="3"/>
  <c r="O15" i="4"/>
  <c r="C61" i="3"/>
  <c r="C49" i="3"/>
  <c r="G67" i="3"/>
  <c r="G70" i="3" s="1"/>
  <c r="D66" i="3"/>
  <c r="D68" i="3"/>
  <c r="E69" i="3"/>
  <c r="E70" i="3" s="1"/>
  <c r="O17" i="2"/>
  <c r="C58" i="2"/>
  <c r="C46" i="2"/>
  <c r="R17" i="2"/>
  <c r="E15" i="1"/>
  <c r="D15" i="1"/>
  <c r="Z20" i="2"/>
  <c r="V20" i="2"/>
  <c r="U20" i="2"/>
  <c r="AA20" i="2"/>
  <c r="E33" i="1"/>
  <c r="D33" i="1"/>
  <c r="E32" i="1"/>
  <c r="D32" i="1"/>
  <c r="D31" i="1" l="1"/>
  <c r="AF12" i="4"/>
  <c r="C34" i="1"/>
  <c r="E34" i="1" s="1"/>
  <c r="S15" i="4"/>
  <c r="D70" i="3"/>
  <c r="C61" i="2"/>
  <c r="C64" i="2" s="1"/>
  <c r="B64" i="2"/>
  <c r="B72" i="2" s="1"/>
  <c r="B74" i="2" s="1"/>
  <c r="D34" i="1" l="1"/>
</calcChain>
</file>

<file path=xl/sharedStrings.xml><?xml version="1.0" encoding="utf-8"?>
<sst xmlns="http://schemas.openxmlformats.org/spreadsheetml/2006/main" count="339" uniqueCount="164">
  <si>
    <t>ADMINISTRACIÓN DEL SISTEMA PORTUARIO NACIONAL ENSENADA</t>
  </si>
  <si>
    <t>GERENCIA DE COMERCIALIZACIÓN</t>
  </si>
  <si>
    <t>ACUMULADO DE CARGA (TON)</t>
  </si>
  <si>
    <t>CONCEPTO</t>
  </si>
  <si>
    <t>2023 vs 2024</t>
  </si>
  <si>
    <t>Var %</t>
  </si>
  <si>
    <t>IMPORTACIÓN</t>
  </si>
  <si>
    <t>EXPORTACIÓN</t>
  </si>
  <si>
    <t>CABOTAJE</t>
  </si>
  <si>
    <t>ACUMULADO</t>
  </si>
  <si>
    <t xml:space="preserve">    </t>
  </si>
  <si>
    <t>ACUMULADO DE TEU's</t>
  </si>
  <si>
    <t>2024 vs 2023</t>
  </si>
  <si>
    <t>TRASBORDOS</t>
  </si>
  <si>
    <t>ACUMULADO DE CRUCEROS</t>
  </si>
  <si>
    <t>PASAJEROS</t>
  </si>
  <si>
    <t>ARRIBOS</t>
  </si>
  <si>
    <t>COMPARATIVO POR TIPO DE CARGA, TONELADAS</t>
  </si>
  <si>
    <t>MOVIMIENTO POR TIPO DE CARGA EN TONELADAS</t>
  </si>
  <si>
    <t>CARGA</t>
  </si>
  <si>
    <t>VAR.</t>
  </si>
  <si>
    <t>VAR. TON</t>
  </si>
  <si>
    <t>COMENTARIOS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</si>
  <si>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</si>
  <si>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</si>
  <si>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</si>
  <si>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</si>
  <si>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</si>
  <si>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</si>
  <si>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</si>
  <si>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</si>
  <si>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</si>
  <si>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</si>
  <si>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</si>
  <si>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</si>
  <si>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</si>
  <si>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% PART.</t>
  </si>
  <si>
    <t>Ton</t>
  </si>
  <si>
    <t>Part.</t>
  </si>
  <si>
    <t>CARGA GENERAL</t>
  </si>
  <si>
    <t>CONTENERIZADA</t>
  </si>
  <si>
    <t>GRANEL MINERAL</t>
  </si>
  <si>
    <t>GRANEL AGRICOLA</t>
  </si>
  <si>
    <t xml:space="preserve"> Sin registro a la fecha por reportar. </t>
  </si>
  <si>
    <t>FLUIDOS</t>
  </si>
  <si>
    <t>PESCA</t>
  </si>
  <si>
    <t>PESCA*</t>
  </si>
  <si>
    <t>PETROLEO Y SUS DERIVADOS</t>
  </si>
  <si>
    <t>ACUMULADO 2024</t>
  </si>
  <si>
    <t>ACUMULADO 2023</t>
  </si>
  <si>
    <t>ARRIBO DE CRUCEROS</t>
  </si>
  <si>
    <t>ACUMULADO 2022</t>
  </si>
  <si>
    <t>TEUS</t>
  </si>
  <si>
    <t>*Incluye Sauzal</t>
  </si>
  <si>
    <t>COMPOSICIÓN DE LA CARGA GENERAL</t>
  </si>
  <si>
    <t>%</t>
  </si>
  <si>
    <t>LAMINA EN ROLLO</t>
  </si>
  <si>
    <t>VIGAS ACERO</t>
  </si>
  <si>
    <t>BARRAS DE ACERO</t>
  </si>
  <si>
    <t>PRENSAS MECANICAS</t>
  </si>
  <si>
    <t>MADERA</t>
  </si>
  <si>
    <t>VARILLA</t>
  </si>
  <si>
    <t>UREA</t>
  </si>
  <si>
    <t>PLACA DE ACERO</t>
  </si>
  <si>
    <t xml:space="preserve"> </t>
  </si>
  <si>
    <t>YATES</t>
  </si>
  <si>
    <t>GENERADORES</t>
  </si>
  <si>
    <t>AUTOPARTES</t>
  </si>
  <si>
    <t>CARGA PROYECTO</t>
  </si>
  <si>
    <t>TUBOS DE ACERO</t>
  </si>
  <si>
    <t>CHATARRA DE CABOTAJE</t>
  </si>
  <si>
    <t>CHATARRA A GRANEL</t>
  </si>
  <si>
    <t>LINGOTES DE ALUMINIO</t>
  </si>
  <si>
    <t>COMPOSICIÓN GRANEL MIN. MEC.</t>
  </si>
  <si>
    <t>CALIZA</t>
  </si>
  <si>
    <t>FERTILIZANTE</t>
  </si>
  <si>
    <t>COMPOSICIÓN GRANEL MIN.SEMIMEC.</t>
  </si>
  <si>
    <t>COQUE</t>
  </si>
  <si>
    <t>CLINKER</t>
  </si>
  <si>
    <t>BAUXITA</t>
  </si>
  <si>
    <t>YESO</t>
  </si>
  <si>
    <t>COMPOSICIÓN PERECEDEROS</t>
  </si>
  <si>
    <t>PERECEDEROS DEL MAR</t>
  </si>
  <si>
    <t>ATUN</t>
  </si>
  <si>
    <t>SARDINA</t>
  </si>
  <si>
    <t>COMPOSICIÓN CARGA CONTENERIZADA</t>
  </si>
  <si>
    <t>MERCANCÍA GENERAL</t>
  </si>
  <si>
    <t>COMPOSICIÓN DE FLUIDOS</t>
  </si>
  <si>
    <t>GAS NATURAL LICUADO</t>
  </si>
  <si>
    <t>MOVIMIENTO POR TIPO DE TRÁFICO EN TONELADAS</t>
  </si>
  <si>
    <t>ACUM.</t>
  </si>
  <si>
    <t>T O T A L E S</t>
  </si>
  <si>
    <t>TRÁFICO EN IMPORTACIÓN</t>
  </si>
  <si>
    <t>LAMINA ROLLO</t>
  </si>
  <si>
    <t xml:space="preserve">CARGA PROYECTO </t>
  </si>
  <si>
    <t>TRÁFICO EN EXPORTACIÓN</t>
  </si>
  <si>
    <t>CHATARRA A GRANEL PETREOS</t>
  </si>
  <si>
    <t>GENERADOR</t>
  </si>
  <si>
    <t>TRÁFICO EN CABOTAJE</t>
  </si>
  <si>
    <t>EXPO</t>
  </si>
  <si>
    <t>IMPO</t>
  </si>
  <si>
    <t>CAB</t>
  </si>
  <si>
    <t>PRINCIPALES CLIENTES POR TONELAJE DE CARGA</t>
  </si>
  <si>
    <t>CLIENTE</t>
  </si>
  <si>
    <t>TONELAJE</t>
  </si>
  <si>
    <t>Costa Azul</t>
  </si>
  <si>
    <t>Cemex México</t>
  </si>
  <si>
    <t>Petreos</t>
  </si>
  <si>
    <t>Ensenada International Terminal</t>
  </si>
  <si>
    <t>COMPARATIVO DE ARRIBOS POR TIPO DE CARGA</t>
  </si>
  <si>
    <t>VAR #</t>
  </si>
  <si>
    <t>VAR %</t>
  </si>
  <si>
    <t>CRUCEROS</t>
  </si>
  <si>
    <t>GAS NATURAL LIQUIDO</t>
  </si>
  <si>
    <t>GRANEL AGRÍCOLA</t>
  </si>
  <si>
    <t>MOVIMIENTO DE CONTENEDORES EN TEUS</t>
  </si>
  <si>
    <t>Comp.</t>
  </si>
  <si>
    <t>VAR</t>
  </si>
  <si>
    <t>IMPO (LL)</t>
  </si>
  <si>
    <t>IMPO LLENOS</t>
  </si>
  <si>
    <t>IMPO (V)</t>
  </si>
  <si>
    <t>IMPO VACIOS</t>
  </si>
  <si>
    <t>EXPO (LL)</t>
  </si>
  <si>
    <t>EXPO LLENOS</t>
  </si>
  <si>
    <t>EXPO (V)</t>
  </si>
  <si>
    <t>EXPO VACIOS</t>
  </si>
  <si>
    <t>TRASBORDOS (IMP)</t>
  </si>
  <si>
    <t>TRASBORDOS (EXP)</t>
  </si>
  <si>
    <t>PROMEDIO</t>
  </si>
  <si>
    <t>MOVIMIENTO DE CRUCEROS</t>
  </si>
  <si>
    <t>PROMEDIO PAX P/ARRIBO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</si>
  <si>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</si>
  <si>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</si>
  <si>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</si>
  <si>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</si>
  <si>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</si>
  <si>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</si>
  <si>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</si>
  <si>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</si>
  <si>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</si>
  <si>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</si>
  <si>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</si>
  <si>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</si>
  <si>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</si>
  <si>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</si>
  <si>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.</t>
  </si>
  <si>
    <t>ESCORIA</t>
  </si>
  <si>
    <t>TONELAJE ACUMULADO</t>
  </si>
  <si>
    <t>La carga contenerizada se posicionó en el primer lugar de las cargas que maneja los tres Puertos.
La lineas navieras con mayor participación fueron:
1. Cosco Shipping.
2. Hapag Lloyd.
3. MSC.</t>
  </si>
  <si>
    <t>MAQUINARIA</t>
  </si>
  <si>
    <t>TUBO DE HIERRO DUCTIL</t>
  </si>
  <si>
    <t xml:space="preserve">TRIGO </t>
  </si>
  <si>
    <t>MAQUINARÍA</t>
  </si>
  <si>
    <t>TRIGO</t>
  </si>
  <si>
    <t>TUBO DE HIERRO DÚCTIL</t>
  </si>
  <si>
    <t>DICIEMBRE 2024</t>
  </si>
  <si>
    <t>DRONES</t>
  </si>
  <si>
    <t>DICIEMBRE  2024</t>
  </si>
  <si>
    <t>DICIEMBRE 2024 VS 2023</t>
  </si>
  <si>
    <t>ACUMULADO DICIEMBRE 2024</t>
  </si>
  <si>
    <t>Al cierre del ejercicio 2024, se recibieron un total de 110 arribos de carga general, representando un 12.19%, ocupando el 3er. lugar en el movimiento total de cargas manejadas en los 3 puertos, destacando el arribo al Puerto de Ensenada madera, carga proyecto,  maquinaría, drones, tubos de hierro y de hierro dúctil.</t>
  </si>
  <si>
    <t>En cuanto a granel mineral,  represento un 18.84% del movimiento de cargas manejadas en los tres Puertos.</t>
  </si>
  <si>
    <t>Se lleva un acumulado de 7 arribos de gas natural licuado, representando un 10.06%, ocupando el 4to. lugar en el movimiento total de cargas manejadas en los 3 puertos.</t>
  </si>
  <si>
    <t>La pesca represento un 4.51% total de la cargas que se manejan en los 3 puertos, destaca la captura de sardina, carnada para corrales entre otros, dicha operación se lleva a cabo en el Puerto de Ensenada y El Sauzal.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</si>
</sst>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"/>
    <numFmt numFmtId="168" formatCode="_-* #,##0.00_-;\-* #,##0.00_-;_-* &quot;-&quot;??_-;_-@"/>
    <numFmt numFmtId="169" formatCode="_(* #,##0.0_);_(* \(#,##0.0\);_(* &quot;-&quot;??_);_(@_)"/>
    <numFmt numFmtId="170" formatCode="_(* #,##0.000_);_(* \(#,##0.000\);_(* &quot;-&quot;??_);_(@_)"/>
    <numFmt numFmtId="171" formatCode="_(* #,##0.00000_);_(* \(#,##0.00000\);_(* &quot;-&quot;??_);_(@_)"/>
    <numFmt numFmtId="172" formatCode="_(* #,##0.0000_);_(* \(#,##0.0000\);_(* &quot;-&quot;??_);_(@_)"/>
    <numFmt numFmtId="173" formatCode="#,##0.0"/>
    <numFmt numFmtId="174" formatCode="0.0000%"/>
    <numFmt numFmtId="175" formatCode="0.000%"/>
  </numFmts>
  <fonts count="25" x14ac:knownFonts="1">
    <font>
      <sz val="10"/>
      <color rgb="FF000000"/>
      <name val="Arial"/>
      <scheme val="minor"/>
    </font>
    <font>
      <sz val="10"/>
      <color theme="1"/>
      <name val="Montserrat"/>
    </font>
    <font>
      <b/>
      <sz val="12"/>
      <color theme="1"/>
      <name val="Montserrat"/>
    </font>
    <font>
      <sz val="10"/>
      <name val="Arial"/>
      <family val="2"/>
    </font>
    <font>
      <b/>
      <sz val="14"/>
      <color theme="1"/>
      <name val="Montserrat"/>
    </font>
    <font>
      <b/>
      <sz val="12"/>
      <color rgb="FFFFFFFF"/>
      <name val="Montserrat"/>
    </font>
    <font>
      <b/>
      <sz val="12"/>
      <color rgb="FFEEECE1"/>
      <name val="Montserrat"/>
    </font>
    <font>
      <b/>
      <sz val="12"/>
      <color theme="0"/>
      <name val="Montserrat"/>
    </font>
    <font>
      <b/>
      <sz val="7"/>
      <color theme="1"/>
      <name val="Montserrat"/>
    </font>
    <font>
      <sz val="12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8"/>
      <color theme="1"/>
      <name val="Montserrat"/>
    </font>
    <font>
      <b/>
      <sz val="12"/>
      <color rgb="FFFF0000"/>
      <name val="Montserrat"/>
    </font>
    <font>
      <sz val="12"/>
      <color rgb="FFFF0000"/>
      <name val="Montserrat"/>
    </font>
    <font>
      <sz val="12"/>
      <color theme="0"/>
      <name val="Montserrat"/>
    </font>
    <font>
      <sz val="12"/>
      <color theme="1"/>
      <name val="Calibri"/>
      <family val="2"/>
    </font>
    <font>
      <sz val="11"/>
      <color theme="1"/>
      <name val="Soberana sans"/>
    </font>
    <font>
      <b/>
      <u/>
      <sz val="12"/>
      <color theme="1"/>
      <name val="Montserrat"/>
    </font>
    <font>
      <b/>
      <u/>
      <sz val="12"/>
      <color theme="0"/>
      <name val="Montserrat"/>
    </font>
    <font>
      <b/>
      <u/>
      <sz val="12"/>
      <color theme="0"/>
      <name val="Montserrat"/>
    </font>
    <font>
      <sz val="10"/>
      <name val="Arial"/>
      <family val="2"/>
    </font>
    <font>
      <sz val="10"/>
      <color theme="0"/>
      <name val="Arial"/>
      <family val="2"/>
    </font>
    <font>
      <sz val="12"/>
      <name val="Montserrat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4D4D4D"/>
        <bgColor rgb="FF4D4D4D"/>
      </patternFill>
    </fill>
    <fill>
      <patternFill patternType="solid">
        <fgColor rgb="FFEAEAEA"/>
        <bgColor rgb="FFEAEAEA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691C32"/>
        <bgColor rgb="FF7F7F7F"/>
      </patternFill>
    </fill>
    <fill>
      <patternFill patternType="solid">
        <fgColor rgb="FF9F2241"/>
        <bgColor rgb="FF7F7F7F"/>
      </patternFill>
    </fill>
    <fill>
      <patternFill patternType="solid">
        <fgColor rgb="FF9F2241"/>
        <bgColor indexed="64"/>
      </patternFill>
    </fill>
    <fill>
      <patternFill patternType="solid">
        <fgColor rgb="FF9F2241"/>
        <bgColor rgb="FFD8D8D8"/>
      </patternFill>
    </fill>
    <fill>
      <patternFill patternType="solid">
        <fgColor rgb="FFD4C19C"/>
        <bgColor rgb="FFD8D8D8"/>
      </patternFill>
    </fill>
    <fill>
      <patternFill patternType="solid">
        <fgColor rgb="FFD4C19C"/>
        <bgColor indexed="64"/>
      </patternFill>
    </fill>
    <fill>
      <patternFill patternType="solid">
        <fgColor rgb="FF691C32"/>
        <bgColor rgb="FF4D4D4D"/>
      </patternFill>
    </fill>
    <fill>
      <patternFill patternType="solid">
        <fgColor rgb="FF691C32"/>
        <bgColor indexed="64"/>
      </patternFill>
    </fill>
    <fill>
      <patternFill patternType="solid">
        <fgColor rgb="FF691C32"/>
        <bgColor rgb="FF5F5F5F"/>
      </patternFill>
    </fill>
    <fill>
      <patternFill patternType="solid">
        <fgColor rgb="FF691C32"/>
        <bgColor rgb="FF969696"/>
      </patternFill>
    </fill>
    <fill>
      <patternFill patternType="solid">
        <fgColor rgb="FF691C32"/>
        <bgColor rgb="FFB2B2B2"/>
      </patternFill>
    </fill>
    <fill>
      <patternFill patternType="solid">
        <fgColor rgb="FF691C32"/>
        <bgColor rgb="FFC0C0C0"/>
      </patternFill>
    </fill>
    <fill>
      <patternFill patternType="solid">
        <fgColor rgb="FF691C32"/>
        <bgColor rgb="FFEAEAEA"/>
      </patternFill>
    </fill>
    <fill>
      <patternFill patternType="solid">
        <fgColor rgb="FF691C32"/>
        <bgColor rgb="FFD8D8D8"/>
      </patternFill>
    </fill>
    <fill>
      <patternFill patternType="solid">
        <fgColor rgb="FF691C32"/>
        <bgColor rgb="FF595959"/>
      </patternFill>
    </fill>
    <fill>
      <patternFill patternType="solid">
        <fgColor rgb="FF886940"/>
        <bgColor rgb="FF969696"/>
      </patternFill>
    </fill>
    <fill>
      <patternFill patternType="solid">
        <fgColor rgb="FF98989A"/>
        <bgColor rgb="FFDDDDDD"/>
      </patternFill>
    </fill>
    <fill>
      <patternFill patternType="solid">
        <fgColor rgb="FF9F2241"/>
        <bgColor rgb="FF595959"/>
      </patternFill>
    </fill>
    <fill>
      <patternFill patternType="solid">
        <fgColor rgb="FF9F2241"/>
        <bgColor rgb="FFA5A5A5"/>
      </patternFill>
    </fill>
    <fill>
      <patternFill patternType="solid">
        <fgColor rgb="FF9F2241"/>
        <bgColor rgb="FFEAEAEA"/>
      </patternFill>
    </fill>
    <fill>
      <patternFill patternType="solid">
        <fgColor rgb="FF9F2241"/>
        <bgColor rgb="FF969696"/>
      </patternFill>
    </fill>
    <fill>
      <patternFill patternType="solid">
        <fgColor rgb="FF9F2241"/>
        <bgColor rgb="FF4D4D4D"/>
      </patternFill>
    </fill>
    <fill>
      <patternFill patternType="solid">
        <fgColor rgb="FFBC955C"/>
        <bgColor rgb="FF969696"/>
      </patternFill>
    </fill>
    <fill>
      <patternFill patternType="solid">
        <fgColor rgb="FFD4C19C"/>
        <bgColor rgb="FFBFBFBF"/>
      </patternFill>
    </fill>
    <fill>
      <patternFill patternType="solid">
        <fgColor rgb="FFD4C19C"/>
        <bgColor rgb="FF595959"/>
      </patternFill>
    </fill>
    <fill>
      <patternFill patternType="solid">
        <fgColor rgb="FF691C32"/>
        <bgColor rgb="FF333333"/>
      </patternFill>
    </fill>
    <fill>
      <patternFill patternType="solid">
        <fgColor rgb="FF9F2241"/>
        <bgColor rgb="FFB2B2B2"/>
      </patternFill>
    </fill>
    <fill>
      <patternFill patternType="solid">
        <fgColor theme="0"/>
        <bgColor rgb="FFFFFFFF"/>
      </patternFill>
    </fill>
  </fills>
  <borders count="9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165" fontId="9" fillId="2" borderId="13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horizontal="right" vertical="center" wrapText="1"/>
    </xf>
    <xf numFmtId="10" fontId="2" fillId="0" borderId="15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  <xf numFmtId="165" fontId="9" fillId="0" borderId="13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horizontal="right" vertical="center" wrapText="1"/>
    </xf>
    <xf numFmtId="10" fontId="2" fillId="0" borderId="17" xfId="0" applyNumberFormat="1" applyFont="1" applyBorder="1" applyAlignment="1">
      <alignment horizontal="right" vertical="center" wrapText="1"/>
    </xf>
    <xf numFmtId="165" fontId="9" fillId="0" borderId="13" xfId="0" applyNumberFormat="1" applyFont="1" applyBorder="1" applyAlignment="1">
      <alignment horizontal="center" vertical="center"/>
    </xf>
    <xf numFmtId="9" fontId="10" fillId="3" borderId="8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165" fontId="1" fillId="3" borderId="8" xfId="0" applyNumberFormat="1" applyFont="1" applyFill="1" applyBorder="1" applyAlignment="1">
      <alignment vertical="center"/>
    </xf>
    <xf numFmtId="10" fontId="1" fillId="3" borderId="8" xfId="0" applyNumberFormat="1" applyFont="1" applyFill="1" applyBorder="1" applyAlignment="1">
      <alignment vertical="center"/>
    </xf>
    <xf numFmtId="3" fontId="1" fillId="3" borderId="8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3" borderId="8" xfId="0" applyNumberFormat="1" applyFont="1" applyFill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2" fillId="0" borderId="14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right" vertical="center"/>
    </xf>
    <xf numFmtId="165" fontId="2" fillId="2" borderId="14" xfId="0" applyNumberFormat="1" applyFont="1" applyFill="1" applyBorder="1" applyAlignment="1">
      <alignment horizontal="left" vertical="center"/>
    </xf>
    <xf numFmtId="165" fontId="2" fillId="2" borderId="19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17" fontId="9" fillId="2" borderId="8" xfId="0" applyNumberFormat="1" applyFont="1" applyFill="1" applyBorder="1" applyAlignment="1">
      <alignment horizontal="center" vertical="center"/>
    </xf>
    <xf numFmtId="168" fontId="9" fillId="2" borderId="8" xfId="0" applyNumberFormat="1" applyFont="1" applyFill="1" applyBorder="1" applyAlignment="1">
      <alignment vertical="center"/>
    </xf>
    <xf numFmtId="0" fontId="14" fillId="2" borderId="2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horizontal="right" vertic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165" fontId="2" fillId="2" borderId="47" xfId="0" applyNumberFormat="1" applyFont="1" applyFill="1" applyBorder="1" applyAlignment="1">
      <alignment vertical="center"/>
    </xf>
    <xf numFmtId="166" fontId="2" fillId="2" borderId="47" xfId="0" applyNumberFormat="1" applyFont="1" applyFill="1" applyBorder="1" applyAlignment="1">
      <alignment vertical="center"/>
    </xf>
    <xf numFmtId="166" fontId="2" fillId="2" borderId="7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0" fontId="9" fillId="0" borderId="36" xfId="0" applyFont="1" applyBorder="1" applyAlignment="1">
      <alignment horizontal="left" vertical="center" wrapText="1"/>
    </xf>
    <xf numFmtId="165" fontId="2" fillId="2" borderId="8" xfId="0" applyNumberFormat="1" applyFont="1" applyFill="1" applyBorder="1" applyAlignment="1">
      <alignment vertical="center"/>
    </xf>
    <xf numFmtId="165" fontId="2" fillId="2" borderId="47" xfId="0" applyNumberFormat="1" applyFont="1" applyFill="1" applyBorder="1" applyAlignment="1">
      <alignment horizontal="center" vertical="center"/>
    </xf>
    <xf numFmtId="166" fontId="2" fillId="2" borderId="47" xfId="0" applyNumberFormat="1" applyFont="1" applyFill="1" applyBorder="1" applyAlignment="1">
      <alignment horizontal="right" vertical="center"/>
    </xf>
    <xf numFmtId="0" fontId="9" fillId="0" borderId="48" xfId="0" applyFont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vertical="center"/>
    </xf>
    <xf numFmtId="0" fontId="9" fillId="2" borderId="47" xfId="0" applyFont="1" applyFill="1" applyBorder="1" applyAlignment="1">
      <alignment horizontal="left" vertical="center" wrapText="1"/>
    </xf>
    <xf numFmtId="165" fontId="2" fillId="0" borderId="48" xfId="0" applyNumberFormat="1" applyFont="1" applyBorder="1" applyAlignment="1">
      <alignment horizontal="center" vertical="center"/>
    </xf>
    <xf numFmtId="165" fontId="9" fillId="2" borderId="47" xfId="0" applyNumberFormat="1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vertical="center"/>
    </xf>
    <xf numFmtId="164" fontId="2" fillId="2" borderId="8" xfId="0" applyNumberFormat="1" applyFont="1" applyFill="1" applyBorder="1" applyAlignment="1">
      <alignment horizontal="center" vertical="center"/>
    </xf>
    <xf numFmtId="10" fontId="2" fillId="2" borderId="47" xfId="0" applyNumberFormat="1" applyFont="1" applyFill="1" applyBorder="1" applyAlignment="1">
      <alignment horizontal="right" vertical="center"/>
    </xf>
    <xf numFmtId="49" fontId="9" fillId="2" borderId="47" xfId="0" applyNumberFormat="1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2" borderId="51" xfId="0" applyNumberFormat="1" applyFont="1" applyFill="1" applyBorder="1" applyAlignment="1">
      <alignment horizontal="right" vertical="center" wrapText="1"/>
    </xf>
    <xf numFmtId="0" fontId="2" fillId="0" borderId="35" xfId="0" applyFont="1" applyBorder="1" applyAlignment="1">
      <alignment horizontal="left" vertical="center"/>
    </xf>
    <xf numFmtId="165" fontId="2" fillId="0" borderId="35" xfId="0" applyNumberFormat="1" applyFont="1" applyBorder="1" applyAlignment="1">
      <alignment vertical="center"/>
    </xf>
    <xf numFmtId="165" fontId="2" fillId="2" borderId="35" xfId="0" applyNumberFormat="1" applyFont="1" applyFill="1" applyBorder="1" applyAlignment="1">
      <alignment vertical="center"/>
    </xf>
    <xf numFmtId="166" fontId="2" fillId="2" borderId="11" xfId="0" applyNumberFormat="1" applyFont="1" applyFill="1" applyBorder="1" applyAlignment="1">
      <alignment vertical="center"/>
    </xf>
    <xf numFmtId="9" fontId="14" fillId="2" borderId="35" xfId="0" applyNumberFormat="1" applyFont="1" applyFill="1" applyBorder="1" applyAlignment="1">
      <alignment horizontal="right" vertical="center"/>
    </xf>
    <xf numFmtId="165" fontId="14" fillId="2" borderId="35" xfId="0" applyNumberFormat="1" applyFont="1" applyFill="1" applyBorder="1" applyAlignment="1">
      <alignment vertical="center"/>
    </xf>
    <xf numFmtId="166" fontId="2" fillId="2" borderId="35" xfId="0" applyNumberFormat="1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165" fontId="2" fillId="2" borderId="52" xfId="0" applyNumberFormat="1" applyFont="1" applyFill="1" applyBorder="1" applyAlignment="1">
      <alignment vertical="center"/>
    </xf>
    <xf numFmtId="165" fontId="2" fillId="2" borderId="52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165" fontId="2" fillId="2" borderId="35" xfId="0" applyNumberFormat="1" applyFont="1" applyFill="1" applyBorder="1" applyAlignment="1">
      <alignment horizontal="center" vertical="center"/>
    </xf>
    <xf numFmtId="166" fontId="2" fillId="2" borderId="47" xfId="0" applyNumberFormat="1" applyFont="1" applyFill="1" applyBorder="1" applyAlignment="1">
      <alignment horizontal="center" vertical="center"/>
    </xf>
    <xf numFmtId="166" fontId="14" fillId="2" borderId="35" xfId="0" applyNumberFormat="1" applyFont="1" applyFill="1" applyBorder="1" applyAlignment="1">
      <alignment horizontal="right" vertical="center"/>
    </xf>
    <xf numFmtId="167" fontId="2" fillId="2" borderId="35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165" fontId="2" fillId="2" borderId="8" xfId="0" applyNumberFormat="1" applyFont="1" applyFill="1" applyBorder="1" applyAlignment="1">
      <alignment horizontal="right" vertical="center"/>
    </xf>
    <xf numFmtId="9" fontId="9" fillId="2" borderId="8" xfId="0" applyNumberFormat="1" applyFont="1" applyFill="1" applyBorder="1" applyAlignment="1">
      <alignment vertical="center"/>
    </xf>
    <xf numFmtId="166" fontId="9" fillId="2" borderId="8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165" fontId="14" fillId="2" borderId="8" xfId="0" applyNumberFormat="1" applyFont="1" applyFill="1" applyBorder="1" applyAlignment="1">
      <alignment vertical="center"/>
    </xf>
    <xf numFmtId="166" fontId="2" fillId="2" borderId="51" xfId="0" applyNumberFormat="1" applyFont="1" applyFill="1" applyBorder="1" applyAlignment="1">
      <alignment vertical="center"/>
    </xf>
    <xf numFmtId="165" fontId="2" fillId="2" borderId="35" xfId="0" applyNumberFormat="1" applyFont="1" applyFill="1" applyBorder="1" applyAlignment="1">
      <alignment vertical="center" wrapText="1"/>
    </xf>
    <xf numFmtId="165" fontId="2" fillId="2" borderId="53" xfId="0" applyNumberFormat="1" applyFont="1" applyFill="1" applyBorder="1" applyAlignment="1">
      <alignment vertical="center"/>
    </xf>
    <xf numFmtId="166" fontId="2" fillId="2" borderId="8" xfId="0" applyNumberFormat="1" applyFont="1" applyFill="1" applyBorder="1" applyAlignment="1">
      <alignment vertical="center"/>
    </xf>
    <xf numFmtId="164" fontId="9" fillId="2" borderId="8" xfId="0" applyNumberFormat="1" applyFont="1" applyFill="1" applyBorder="1" applyAlignment="1">
      <alignment vertical="center"/>
    </xf>
    <xf numFmtId="165" fontId="2" fillId="2" borderId="8" xfId="0" applyNumberFormat="1" applyFont="1" applyFill="1" applyBorder="1"/>
    <xf numFmtId="166" fontId="2" fillId="2" borderId="8" xfId="0" applyNumberFormat="1" applyFont="1" applyFill="1" applyBorder="1"/>
    <xf numFmtId="169" fontId="9" fillId="2" borderId="8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5" fontId="14" fillId="2" borderId="8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65" fontId="15" fillId="2" borderId="8" xfId="0" applyNumberFormat="1" applyFont="1" applyFill="1" applyBorder="1" applyAlignment="1">
      <alignment vertical="center"/>
    </xf>
    <xf numFmtId="168" fontId="5" fillId="2" borderId="8" xfId="0" applyNumberFormat="1" applyFont="1" applyFill="1" applyBorder="1" applyAlignment="1">
      <alignment horizontal="center" vertical="center"/>
    </xf>
    <xf numFmtId="10" fontId="2" fillId="2" borderId="9" xfId="0" applyNumberFormat="1" applyFont="1" applyFill="1" applyBorder="1" applyAlignment="1">
      <alignment vertical="center"/>
    </xf>
    <xf numFmtId="1" fontId="2" fillId="2" borderId="8" xfId="0" applyNumberFormat="1" applyFont="1" applyFill="1" applyBorder="1" applyAlignment="1">
      <alignment horizontal="right" vertical="center"/>
    </xf>
    <xf numFmtId="10" fontId="2" fillId="2" borderId="8" xfId="0" applyNumberFormat="1" applyFont="1" applyFill="1" applyBorder="1" applyAlignment="1">
      <alignment horizontal="right" vertical="center"/>
    </xf>
    <xf numFmtId="1" fontId="9" fillId="2" borderId="8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165" fontId="9" fillId="2" borderId="7" xfId="0" applyNumberFormat="1" applyFont="1" applyFill="1" applyBorder="1" applyAlignment="1">
      <alignment vertical="center"/>
    </xf>
    <xf numFmtId="171" fontId="9" fillId="2" borderId="8" xfId="0" applyNumberFormat="1" applyFont="1" applyFill="1" applyBorder="1" applyAlignment="1">
      <alignment vertical="center"/>
    </xf>
    <xf numFmtId="172" fontId="9" fillId="2" borderId="8" xfId="0" applyNumberFormat="1" applyFont="1" applyFill="1" applyBorder="1" applyAlignment="1">
      <alignment vertical="center"/>
    </xf>
    <xf numFmtId="165" fontId="2" fillId="2" borderId="8" xfId="0" applyNumberFormat="1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horizontal="left" vertical="center"/>
    </xf>
    <xf numFmtId="10" fontId="2" fillId="2" borderId="3" xfId="0" applyNumberFormat="1" applyFont="1" applyFill="1" applyBorder="1" applyAlignment="1">
      <alignment vertical="center"/>
    </xf>
    <xf numFmtId="10" fontId="2" fillId="2" borderId="54" xfId="0" applyNumberFormat="1" applyFont="1" applyFill="1" applyBorder="1" applyAlignment="1">
      <alignment vertical="center"/>
    </xf>
    <xf numFmtId="10" fontId="2" fillId="2" borderId="8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vertical="center"/>
    </xf>
    <xf numFmtId="164" fontId="9" fillId="2" borderId="13" xfId="0" applyNumberFormat="1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vertical="center"/>
    </xf>
    <xf numFmtId="164" fontId="9" fillId="3" borderId="8" xfId="0" applyNumberFormat="1" applyFont="1" applyFill="1" applyBorder="1" applyAlignment="1">
      <alignment vertical="center"/>
    </xf>
    <xf numFmtId="164" fontId="9" fillId="3" borderId="13" xfId="0" applyNumberFormat="1" applyFont="1" applyFill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72" fontId="2" fillId="2" borderId="13" xfId="0" applyNumberFormat="1" applyFont="1" applyFill="1" applyBorder="1" applyAlignment="1">
      <alignment horizontal="center" vertical="center"/>
    </xf>
    <xf numFmtId="10" fontId="2" fillId="2" borderId="17" xfId="0" applyNumberFormat="1" applyFont="1" applyFill="1" applyBorder="1" applyAlignment="1">
      <alignment horizontal="right" vertical="center"/>
    </xf>
    <xf numFmtId="0" fontId="17" fillId="2" borderId="8" xfId="0" applyFont="1" applyFill="1" applyBorder="1" applyAlignment="1">
      <alignment vertical="center"/>
    </xf>
    <xf numFmtId="165" fontId="9" fillId="3" borderId="60" xfId="0" applyNumberFormat="1" applyFont="1" applyFill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center" vertical="center"/>
    </xf>
    <xf numFmtId="165" fontId="18" fillId="0" borderId="0" xfId="0" applyNumberFormat="1" applyFont="1"/>
    <xf numFmtId="9" fontId="2" fillId="2" borderId="8" xfId="0" applyNumberFormat="1" applyFont="1" applyFill="1" applyBorder="1" applyAlignment="1">
      <alignment horizontal="right" vertical="center"/>
    </xf>
    <xf numFmtId="10" fontId="9" fillId="2" borderId="8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10" fontId="9" fillId="2" borderId="9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2" borderId="8" xfId="0" applyFont="1" applyFill="1" applyBorder="1" applyAlignment="1">
      <alignment horizontal="right" vertical="center"/>
    </xf>
    <xf numFmtId="165" fontId="2" fillId="2" borderId="8" xfId="0" applyNumberFormat="1" applyFont="1" applyFill="1" applyBorder="1" applyAlignment="1">
      <alignment horizontal="left" vertical="center"/>
    </xf>
    <xf numFmtId="0" fontId="19" fillId="5" borderId="11" xfId="0" applyFont="1" applyFill="1" applyBorder="1" applyAlignment="1">
      <alignment horizontal="center" vertical="center"/>
    </xf>
    <xf numFmtId="165" fontId="9" fillId="2" borderId="8" xfId="0" applyNumberFormat="1" applyFont="1" applyFill="1" applyBorder="1" applyAlignment="1">
      <alignment horizontal="left" vertical="center"/>
    </xf>
    <xf numFmtId="10" fontId="17" fillId="0" borderId="0" xfId="0" applyNumberFormat="1" applyFont="1" applyAlignment="1">
      <alignment vertical="center"/>
    </xf>
    <xf numFmtId="165" fontId="9" fillId="2" borderId="7" xfId="0" applyNumberFormat="1" applyFont="1" applyFill="1" applyBorder="1" applyAlignment="1">
      <alignment horizontal="left" vertical="center"/>
    </xf>
    <xf numFmtId="10" fontId="9" fillId="2" borderId="9" xfId="0" applyNumberFormat="1" applyFont="1" applyFill="1" applyBorder="1" applyAlignment="1">
      <alignment horizontal="right" vertical="center"/>
    </xf>
    <xf numFmtId="10" fontId="9" fillId="2" borderId="8" xfId="0" applyNumberFormat="1" applyFont="1" applyFill="1" applyBorder="1" applyAlignment="1">
      <alignment horizontal="right" vertical="center"/>
    </xf>
    <xf numFmtId="164" fontId="9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0" fontId="9" fillId="2" borderId="8" xfId="0" applyNumberFormat="1" applyFont="1" applyFill="1" applyBorder="1" applyAlignment="1">
      <alignment horizontal="center" vertical="center"/>
    </xf>
    <xf numFmtId="173" fontId="7" fillId="2" borderId="8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left" vertical="center"/>
    </xf>
    <xf numFmtId="174" fontId="9" fillId="2" borderId="8" xfId="0" applyNumberFormat="1" applyFont="1" applyFill="1" applyBorder="1" applyAlignment="1">
      <alignment vertical="center"/>
    </xf>
    <xf numFmtId="165" fontId="2" fillId="2" borderId="13" xfId="0" applyNumberFormat="1" applyFont="1" applyFill="1" applyBorder="1" applyAlignment="1">
      <alignment vertical="center"/>
    </xf>
    <xf numFmtId="10" fontId="2" fillId="2" borderId="13" xfId="0" applyNumberFormat="1" applyFont="1" applyFill="1" applyBorder="1" applyAlignment="1">
      <alignment horizontal="center" vertical="center"/>
    </xf>
    <xf numFmtId="10" fontId="2" fillId="2" borderId="17" xfId="0" applyNumberFormat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175" fontId="2" fillId="2" borderId="8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vertical="center"/>
    </xf>
    <xf numFmtId="2" fontId="2" fillId="2" borderId="11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horizontal="right" vertical="center"/>
    </xf>
    <xf numFmtId="10" fontId="2" fillId="2" borderId="7" xfId="0" applyNumberFormat="1" applyFont="1" applyFill="1" applyBorder="1" applyAlignment="1">
      <alignment vertical="center"/>
    </xf>
    <xf numFmtId="2" fontId="2" fillId="2" borderId="47" xfId="0" applyNumberFormat="1" applyFont="1" applyFill="1" applyBorder="1" applyAlignment="1">
      <alignment vertical="center"/>
    </xf>
    <xf numFmtId="166" fontId="9" fillId="2" borderId="8" xfId="0" applyNumberFormat="1" applyFont="1" applyFill="1" applyBorder="1" applyAlignment="1">
      <alignment horizontal="right" vertical="center"/>
    </xf>
    <xf numFmtId="165" fontId="2" fillId="2" borderId="11" xfId="0" applyNumberFormat="1" applyFont="1" applyFill="1" applyBorder="1" applyAlignment="1">
      <alignment vertical="center"/>
    </xf>
    <xf numFmtId="10" fontId="2" fillId="2" borderId="11" xfId="0" applyNumberFormat="1" applyFont="1" applyFill="1" applyBorder="1" applyAlignment="1">
      <alignment vertical="center"/>
    </xf>
    <xf numFmtId="10" fontId="2" fillId="2" borderId="47" xfId="0" applyNumberFormat="1" applyFont="1" applyFill="1" applyBorder="1" applyAlignment="1">
      <alignment vertical="center"/>
    </xf>
    <xf numFmtId="165" fontId="2" fillId="2" borderId="9" xfId="0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165" fontId="2" fillId="2" borderId="51" xfId="0" applyNumberFormat="1" applyFont="1" applyFill="1" applyBorder="1" applyAlignment="1">
      <alignment vertical="center"/>
    </xf>
    <xf numFmtId="10" fontId="2" fillId="2" borderId="51" xfId="0" applyNumberFormat="1" applyFont="1" applyFill="1" applyBorder="1" applyAlignment="1">
      <alignment vertical="center"/>
    </xf>
    <xf numFmtId="0" fontId="9" fillId="3" borderId="1" xfId="0" applyFont="1" applyFill="1" applyBorder="1"/>
    <xf numFmtId="0" fontId="9" fillId="3" borderId="2" xfId="0" applyFont="1" applyFill="1" applyBorder="1"/>
    <xf numFmtId="0" fontId="9" fillId="2" borderId="2" xfId="0" applyFont="1" applyFill="1" applyBorder="1"/>
    <xf numFmtId="0" fontId="9" fillId="2" borderId="8" xfId="0" applyFont="1" applyFill="1" applyBorder="1"/>
    <xf numFmtId="0" fontId="9" fillId="3" borderId="7" xfId="0" applyFont="1" applyFill="1" applyBorder="1"/>
    <xf numFmtId="0" fontId="9" fillId="3" borderId="8" xfId="0" applyFont="1" applyFill="1" applyBorder="1"/>
    <xf numFmtId="0" fontId="5" fillId="3" borderId="8" xfId="0" applyFont="1" applyFill="1" applyBorder="1" applyAlignment="1">
      <alignment horizontal="center"/>
    </xf>
    <xf numFmtId="0" fontId="2" fillId="2" borderId="72" xfId="0" applyFont="1" applyFill="1" applyBorder="1"/>
    <xf numFmtId="9" fontId="2" fillId="2" borderId="74" xfId="0" applyNumberFormat="1" applyFont="1" applyFill="1" applyBorder="1" applyAlignment="1">
      <alignment horizontal="center"/>
    </xf>
    <xf numFmtId="166" fontId="2" fillId="2" borderId="74" xfId="0" applyNumberFormat="1" applyFont="1" applyFill="1" applyBorder="1"/>
    <xf numFmtId="166" fontId="2" fillId="0" borderId="75" xfId="0" applyNumberFormat="1" applyFont="1" applyBorder="1"/>
    <xf numFmtId="0" fontId="2" fillId="3" borderId="16" xfId="0" applyFont="1" applyFill="1" applyBorder="1"/>
    <xf numFmtId="165" fontId="9" fillId="3" borderId="13" xfId="0" applyNumberFormat="1" applyFont="1" applyFill="1" applyBorder="1"/>
    <xf numFmtId="10" fontId="2" fillId="2" borderId="13" xfId="0" applyNumberFormat="1" applyFont="1" applyFill="1" applyBorder="1"/>
    <xf numFmtId="166" fontId="2" fillId="2" borderId="17" xfId="0" applyNumberFormat="1" applyFont="1" applyFill="1" applyBorder="1"/>
    <xf numFmtId="0" fontId="2" fillId="0" borderId="16" xfId="0" applyFont="1" applyBorder="1"/>
    <xf numFmtId="165" fontId="2" fillId="0" borderId="76" xfId="0" applyNumberFormat="1" applyFont="1" applyBorder="1" applyAlignment="1">
      <alignment horizontal="right"/>
    </xf>
    <xf numFmtId="165" fontId="2" fillId="0" borderId="76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0" fontId="2" fillId="2" borderId="77" xfId="0" applyFont="1" applyFill="1" applyBorder="1"/>
    <xf numFmtId="9" fontId="2" fillId="2" borderId="17" xfId="0" applyNumberFormat="1" applyFont="1" applyFill="1" applyBorder="1" applyAlignment="1">
      <alignment horizontal="center"/>
    </xf>
    <xf numFmtId="166" fontId="2" fillId="0" borderId="17" xfId="0" applyNumberFormat="1" applyFont="1" applyBorder="1"/>
    <xf numFmtId="9" fontId="2" fillId="2" borderId="17" xfId="0" applyNumberFormat="1" applyFont="1" applyFill="1" applyBorder="1"/>
    <xf numFmtId="0" fontId="2" fillId="0" borderId="63" xfId="0" applyFont="1" applyBorder="1"/>
    <xf numFmtId="165" fontId="2" fillId="0" borderId="64" xfId="0" applyNumberFormat="1" applyFont="1" applyBorder="1" applyAlignment="1">
      <alignment horizontal="center"/>
    </xf>
    <xf numFmtId="165" fontId="2" fillId="0" borderId="48" xfId="0" applyNumberFormat="1" applyFont="1" applyBorder="1" applyAlignment="1">
      <alignment horizontal="center"/>
    </xf>
    <xf numFmtId="0" fontId="2" fillId="0" borderId="79" xfId="0" applyFont="1" applyBorder="1"/>
    <xf numFmtId="166" fontId="2" fillId="2" borderId="17" xfId="0" applyNumberFormat="1" applyFont="1" applyFill="1" applyBorder="1" applyAlignment="1">
      <alignment horizontal="center"/>
    </xf>
    <xf numFmtId="165" fontId="2" fillId="3" borderId="80" xfId="0" applyNumberFormat="1" applyFont="1" applyFill="1" applyBorder="1" applyAlignment="1">
      <alignment horizontal="center"/>
    </xf>
    <xf numFmtId="0" fontId="2" fillId="2" borderId="81" xfId="0" applyFont="1" applyFill="1" applyBorder="1"/>
    <xf numFmtId="166" fontId="2" fillId="2" borderId="71" xfId="0" applyNumberFormat="1" applyFont="1" applyFill="1" applyBorder="1" applyAlignment="1">
      <alignment horizontal="center"/>
    </xf>
    <xf numFmtId="9" fontId="2" fillId="2" borderId="71" xfId="0" applyNumberFormat="1" applyFont="1" applyFill="1" applyBorder="1" applyAlignment="1">
      <alignment horizontal="center"/>
    </xf>
    <xf numFmtId="166" fontId="2" fillId="2" borderId="71" xfId="0" applyNumberFormat="1" applyFont="1" applyFill="1" applyBorder="1"/>
    <xf numFmtId="166" fontId="2" fillId="0" borderId="84" xfId="0" applyNumberFormat="1" applyFont="1" applyBorder="1"/>
    <xf numFmtId="165" fontId="2" fillId="3" borderId="8" xfId="0" applyNumberFormat="1" applyFont="1" applyFill="1" applyBorder="1"/>
    <xf numFmtId="0" fontId="2" fillId="2" borderId="25" xfId="0" applyFont="1" applyFill="1" applyBorder="1"/>
    <xf numFmtId="167" fontId="2" fillId="2" borderId="50" xfId="0" applyNumberFormat="1" applyFont="1" applyFill="1" applyBorder="1" applyAlignment="1">
      <alignment horizontal="center"/>
    </xf>
    <xf numFmtId="3" fontId="2" fillId="2" borderId="26" xfId="0" applyNumberFormat="1" applyFont="1" applyFill="1" applyBorder="1"/>
    <xf numFmtId="167" fontId="2" fillId="2" borderId="85" xfId="0" applyNumberFormat="1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5" fontId="2" fillId="2" borderId="52" xfId="0" applyNumberFormat="1" applyFont="1" applyFill="1" applyBorder="1" applyAlignment="1">
      <alignment horizontal="center"/>
    </xf>
    <xf numFmtId="165" fontId="2" fillId="2" borderId="59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2" borderId="7" xfId="0" applyFont="1" applyFill="1" applyBorder="1"/>
    <xf numFmtId="165" fontId="2" fillId="2" borderId="8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center"/>
    </xf>
    <xf numFmtId="169" fontId="2" fillId="2" borderId="8" xfId="0" applyNumberFormat="1" applyFont="1" applyFill="1" applyBorder="1"/>
    <xf numFmtId="166" fontId="2" fillId="2" borderId="8" xfId="0" applyNumberFormat="1" applyFont="1" applyFill="1" applyBorder="1" applyAlignment="1">
      <alignment horizontal="center"/>
    </xf>
    <xf numFmtId="0" fontId="9" fillId="2" borderId="7" xfId="0" applyFont="1" applyFill="1" applyBorder="1"/>
    <xf numFmtId="165" fontId="2" fillId="2" borderId="7" xfId="0" applyNumberFormat="1" applyFont="1" applyFill="1" applyBorder="1"/>
    <xf numFmtId="165" fontId="9" fillId="3" borderId="8" xfId="0" applyNumberFormat="1" applyFont="1" applyFill="1" applyBorder="1"/>
    <xf numFmtId="166" fontId="2" fillId="3" borderId="8" xfId="0" applyNumberFormat="1" applyFont="1" applyFill="1" applyBorder="1"/>
    <xf numFmtId="166" fontId="9" fillId="3" borderId="8" xfId="0" applyNumberFormat="1" applyFont="1" applyFill="1" applyBorder="1"/>
    <xf numFmtId="0" fontId="2" fillId="3" borderId="7" xfId="0" applyFont="1" applyFill="1" applyBorder="1"/>
    <xf numFmtId="9" fontId="2" fillId="3" borderId="8" xfId="0" applyNumberFormat="1" applyFont="1" applyFill="1" applyBorder="1"/>
    <xf numFmtId="0" fontId="9" fillId="0" borderId="0" xfId="0" applyFont="1"/>
    <xf numFmtId="0" fontId="7" fillId="4" borderId="8" xfId="0" applyFont="1" applyFill="1" applyBorder="1"/>
    <xf numFmtId="165" fontId="7" fillId="4" borderId="8" xfId="0" applyNumberFormat="1" applyFont="1" applyFill="1" applyBorder="1"/>
    <xf numFmtId="167" fontId="9" fillId="0" borderId="13" xfId="0" applyNumberFormat="1" applyFont="1" applyBorder="1"/>
    <xf numFmtId="167" fontId="9" fillId="2" borderId="13" xfId="0" applyNumberFormat="1" applyFont="1" applyFill="1" applyBorder="1"/>
    <xf numFmtId="165" fontId="9" fillId="2" borderId="13" xfId="0" applyNumberFormat="1" applyFont="1" applyFill="1" applyBorder="1"/>
    <xf numFmtId="17" fontId="9" fillId="2" borderId="7" xfId="0" applyNumberFormat="1" applyFont="1" applyFill="1" applyBorder="1"/>
    <xf numFmtId="3" fontId="2" fillId="2" borderId="8" xfId="0" applyNumberFormat="1" applyFont="1" applyFill="1" applyBorder="1"/>
    <xf numFmtId="165" fontId="9" fillId="0" borderId="13" xfId="0" applyNumberFormat="1" applyFont="1" applyBorder="1"/>
    <xf numFmtId="0" fontId="9" fillId="0" borderId="13" xfId="0" applyFont="1" applyBorder="1"/>
    <xf numFmtId="0" fontId="9" fillId="2" borderId="13" xfId="0" applyFont="1" applyFill="1" applyBorder="1"/>
    <xf numFmtId="3" fontId="9" fillId="2" borderId="13" xfId="0" applyNumberFormat="1" applyFont="1" applyFill="1" applyBorder="1"/>
    <xf numFmtId="165" fontId="9" fillId="2" borderId="13" xfId="0" applyNumberFormat="1" applyFont="1" applyFill="1" applyBorder="1" applyAlignment="1">
      <alignment horizontal="right"/>
    </xf>
    <xf numFmtId="165" fontId="9" fillId="0" borderId="13" xfId="0" applyNumberFormat="1" applyFont="1" applyBorder="1" applyAlignment="1">
      <alignment horizontal="right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 vertical="center"/>
    </xf>
    <xf numFmtId="9" fontId="2" fillId="2" borderId="8" xfId="0" applyNumberFormat="1" applyFont="1" applyFill="1" applyBorder="1" applyAlignment="1">
      <alignment horizontal="center"/>
    </xf>
    <xf numFmtId="166" fontId="2" fillId="2" borderId="9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5" fontId="9" fillId="2" borderId="8" xfId="0" applyNumberFormat="1" applyFont="1" applyFill="1" applyBorder="1" applyAlignment="1">
      <alignment horizontal="center"/>
    </xf>
    <xf numFmtId="165" fontId="2" fillId="2" borderId="21" xfId="0" applyNumberFormat="1" applyFont="1" applyFill="1" applyBorder="1" applyAlignment="1">
      <alignment vertical="center"/>
    </xf>
    <xf numFmtId="165" fontId="2" fillId="2" borderId="28" xfId="0" applyNumberFormat="1" applyFont="1" applyFill="1" applyBorder="1" applyAlignment="1">
      <alignment horizontal="right" vertical="center"/>
    </xf>
    <xf numFmtId="164" fontId="9" fillId="2" borderId="28" xfId="0" applyNumberFormat="1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horizontal="left" vertical="center"/>
    </xf>
    <xf numFmtId="165" fontId="2" fillId="2" borderId="28" xfId="0" applyNumberFormat="1" applyFont="1" applyFill="1" applyBorder="1" applyAlignment="1">
      <alignment vertical="center"/>
    </xf>
    <xf numFmtId="164" fontId="9" fillId="2" borderId="28" xfId="0" applyNumberFormat="1" applyFont="1" applyFill="1" applyBorder="1" applyAlignment="1">
      <alignment horizontal="center" vertical="center"/>
    </xf>
    <xf numFmtId="9" fontId="9" fillId="2" borderId="28" xfId="0" applyNumberFormat="1" applyFont="1" applyFill="1" applyBorder="1" applyAlignment="1">
      <alignment vertical="center"/>
    </xf>
    <xf numFmtId="0" fontId="9" fillId="6" borderId="36" xfId="0" applyFont="1" applyFill="1" applyBorder="1" applyAlignment="1">
      <alignment horizontal="left" vertical="center" wrapText="1"/>
    </xf>
    <xf numFmtId="166" fontId="2" fillId="7" borderId="48" xfId="0" applyNumberFormat="1" applyFont="1" applyFill="1" applyBorder="1" applyAlignment="1">
      <alignment vertical="center"/>
    </xf>
    <xf numFmtId="165" fontId="2" fillId="7" borderId="7" xfId="0" applyNumberFormat="1" applyFont="1" applyFill="1" applyBorder="1" applyAlignment="1">
      <alignment vertical="center"/>
    </xf>
    <xf numFmtId="165" fontId="2" fillId="7" borderId="48" xfId="0" applyNumberFormat="1" applyFont="1" applyFill="1" applyBorder="1" applyAlignment="1">
      <alignment vertical="center"/>
    </xf>
    <xf numFmtId="3" fontId="2" fillId="6" borderId="28" xfId="0" applyNumberFormat="1" applyFont="1" applyFill="1" applyBorder="1" applyProtection="1">
      <protection locked="0"/>
    </xf>
    <xf numFmtId="0" fontId="6" fillId="8" borderId="1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4" fontId="11" fillId="9" borderId="18" xfId="0" applyNumberFormat="1" applyFont="1" applyFill="1" applyBorder="1"/>
    <xf numFmtId="3" fontId="11" fillId="9" borderId="19" xfId="0" applyNumberFormat="1" applyFont="1" applyFill="1" applyBorder="1" applyAlignment="1">
      <alignment horizontal="right"/>
    </xf>
    <xf numFmtId="10" fontId="11" fillId="9" borderId="20" xfId="0" applyNumberFormat="1" applyFont="1" applyFill="1" applyBorder="1" applyAlignment="1">
      <alignment horizontal="right"/>
    </xf>
    <xf numFmtId="167" fontId="11" fillId="9" borderId="19" xfId="0" applyNumberFormat="1" applyFont="1" applyFill="1" applyBorder="1" applyAlignment="1">
      <alignment horizontal="right" vertical="center"/>
    </xf>
    <xf numFmtId="10" fontId="11" fillId="9" borderId="20" xfId="0" applyNumberFormat="1" applyFont="1" applyFill="1" applyBorder="1" applyAlignment="1">
      <alignment horizontal="right" vertical="center"/>
    </xf>
    <xf numFmtId="3" fontId="2" fillId="12" borderId="14" xfId="0" applyNumberFormat="1" applyFont="1" applyFill="1" applyBorder="1" applyAlignment="1">
      <alignment horizontal="right" vertical="center" wrapText="1"/>
    </xf>
    <xf numFmtId="3" fontId="2" fillId="12" borderId="13" xfId="0" applyNumberFormat="1" applyFont="1" applyFill="1" applyBorder="1" applyAlignment="1">
      <alignment horizontal="right" vertical="center" wrapText="1"/>
    </xf>
    <xf numFmtId="165" fontId="2" fillId="12" borderId="14" xfId="0" applyNumberFormat="1" applyFont="1" applyFill="1" applyBorder="1" applyAlignment="1">
      <alignment horizontal="right" vertical="center"/>
    </xf>
    <xf numFmtId="165" fontId="2" fillId="12" borderId="13" xfId="0" applyNumberFormat="1" applyFont="1" applyFill="1" applyBorder="1" applyAlignment="1">
      <alignment horizontal="right" vertical="center"/>
    </xf>
    <xf numFmtId="0" fontId="7" fillId="9" borderId="41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horizontal="center" vertical="center"/>
    </xf>
    <xf numFmtId="0" fontId="9" fillId="9" borderId="35" xfId="0" applyFont="1" applyFill="1" applyBorder="1" applyAlignment="1">
      <alignment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7" fillId="9" borderId="45" xfId="0" applyFont="1" applyFill="1" applyBorder="1" applyAlignment="1">
      <alignment horizontal="center" vertical="center"/>
    </xf>
    <xf numFmtId="166" fontId="2" fillId="12" borderId="47" xfId="0" applyNumberFormat="1" applyFont="1" applyFill="1" applyBorder="1" applyAlignment="1">
      <alignment vertical="center"/>
    </xf>
    <xf numFmtId="166" fontId="7" fillId="11" borderId="35" xfId="0" applyNumberFormat="1" applyFont="1" applyFill="1" applyBorder="1" applyAlignment="1">
      <alignment vertical="center"/>
    </xf>
    <xf numFmtId="9" fontId="2" fillId="12" borderId="11" xfId="0" applyNumberFormat="1" applyFont="1" applyFill="1" applyBorder="1" applyAlignment="1">
      <alignment vertical="center"/>
    </xf>
    <xf numFmtId="165" fontId="7" fillId="9" borderId="50" xfId="0" applyNumberFormat="1" applyFont="1" applyFill="1" applyBorder="1" applyAlignment="1">
      <alignment horizontal="center" vertical="center"/>
    </xf>
    <xf numFmtId="164" fontId="7" fillId="9" borderId="50" xfId="0" applyNumberFormat="1" applyFont="1" applyFill="1" applyBorder="1" applyAlignment="1">
      <alignment horizontal="center" vertical="center"/>
    </xf>
    <xf numFmtId="164" fontId="7" fillId="9" borderId="43" xfId="0" applyNumberFormat="1" applyFont="1" applyFill="1" applyBorder="1" applyAlignment="1">
      <alignment horizontal="center" vertical="center"/>
    </xf>
    <xf numFmtId="165" fontId="7" fillId="9" borderId="35" xfId="0" applyNumberFormat="1" applyFont="1" applyFill="1" applyBorder="1" applyAlignment="1">
      <alignment horizontal="center" vertical="center"/>
    </xf>
    <xf numFmtId="9" fontId="7" fillId="9" borderId="35" xfId="0" applyNumberFormat="1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left" vertical="center"/>
    </xf>
    <xf numFmtId="165" fontId="7" fillId="9" borderId="35" xfId="0" applyNumberFormat="1" applyFont="1" applyFill="1" applyBorder="1" applyAlignment="1">
      <alignment vertical="center"/>
    </xf>
    <xf numFmtId="166" fontId="7" fillId="9" borderId="35" xfId="0" applyNumberFormat="1" applyFont="1" applyFill="1" applyBorder="1" applyAlignment="1">
      <alignment vertical="center"/>
    </xf>
    <xf numFmtId="10" fontId="7" fillId="9" borderId="35" xfId="0" applyNumberFormat="1" applyFont="1" applyFill="1" applyBorder="1" applyAlignment="1">
      <alignment vertical="center"/>
    </xf>
    <xf numFmtId="165" fontId="7" fillId="9" borderId="35" xfId="0" applyNumberFormat="1" applyFont="1" applyFill="1" applyBorder="1" applyAlignment="1">
      <alignment vertical="center" wrapText="1"/>
    </xf>
    <xf numFmtId="167" fontId="7" fillId="9" borderId="35" xfId="0" applyNumberFormat="1" applyFont="1" applyFill="1" applyBorder="1" applyAlignment="1">
      <alignment vertical="center"/>
    </xf>
    <xf numFmtId="0" fontId="2" fillId="12" borderId="53" xfId="0" applyFont="1" applyFill="1" applyBorder="1" applyAlignment="1">
      <alignment vertical="center"/>
    </xf>
    <xf numFmtId="0" fontId="2" fillId="12" borderId="52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center" vertical="center"/>
    </xf>
    <xf numFmtId="0" fontId="7" fillId="12" borderId="53" xfId="0" applyFont="1" applyFill="1" applyBorder="1" applyAlignment="1">
      <alignment horizontal="center" vertical="center"/>
    </xf>
    <xf numFmtId="165" fontId="7" fillId="12" borderId="52" xfId="0" applyNumberFormat="1" applyFont="1" applyFill="1" applyBorder="1" applyAlignment="1">
      <alignment horizontal="center" vertical="center"/>
    </xf>
    <xf numFmtId="10" fontId="7" fillId="12" borderId="54" xfId="0" applyNumberFormat="1" applyFont="1" applyFill="1" applyBorder="1" applyAlignment="1">
      <alignment horizontal="center" vertical="center"/>
    </xf>
    <xf numFmtId="164" fontId="7" fillId="12" borderId="52" xfId="0" applyNumberFormat="1" applyFont="1" applyFill="1" applyBorder="1" applyAlignment="1">
      <alignment horizontal="center" vertical="center"/>
    </xf>
    <xf numFmtId="164" fontId="16" fillId="21" borderId="8" xfId="0" applyNumberFormat="1" applyFont="1" applyFill="1" applyBorder="1" applyAlignment="1">
      <alignment vertical="center"/>
    </xf>
    <xf numFmtId="0" fontId="7" fillId="22" borderId="53" xfId="0" applyFont="1" applyFill="1" applyBorder="1" applyAlignment="1">
      <alignment horizontal="center" vertical="center"/>
    </xf>
    <xf numFmtId="0" fontId="7" fillId="22" borderId="43" xfId="0" applyFont="1" applyFill="1" applyBorder="1" applyAlignment="1">
      <alignment horizontal="center" vertical="center"/>
    </xf>
    <xf numFmtId="0" fontId="7" fillId="22" borderId="59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62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66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vertical="center"/>
    </xf>
    <xf numFmtId="0" fontId="9" fillId="14" borderId="8" xfId="0" applyFont="1" applyFill="1" applyBorder="1" applyAlignment="1">
      <alignment vertical="center"/>
    </xf>
    <xf numFmtId="0" fontId="2" fillId="23" borderId="7" xfId="0" applyFont="1" applyFill="1" applyBorder="1" applyAlignment="1">
      <alignment vertical="center"/>
    </xf>
    <xf numFmtId="165" fontId="2" fillId="23" borderId="8" xfId="0" applyNumberFormat="1" applyFont="1" applyFill="1" applyBorder="1" applyAlignment="1">
      <alignment vertical="center"/>
    </xf>
    <xf numFmtId="0" fontId="2" fillId="24" borderId="7" xfId="0" applyFont="1" applyFill="1" applyBorder="1" applyAlignment="1">
      <alignment vertical="center"/>
    </xf>
    <xf numFmtId="165" fontId="2" fillId="24" borderId="8" xfId="0" applyNumberFormat="1" applyFont="1" applyFill="1" applyBorder="1" applyAlignment="1">
      <alignment vertical="center"/>
    </xf>
    <xf numFmtId="165" fontId="16" fillId="22" borderId="8" xfId="0" applyNumberFormat="1" applyFont="1" applyFill="1" applyBorder="1" applyAlignment="1">
      <alignment vertical="center"/>
    </xf>
    <xf numFmtId="0" fontId="6" fillId="22" borderId="66" xfId="0" applyFont="1" applyFill="1" applyBorder="1" applyAlignment="1">
      <alignment horizontal="center" vertical="center"/>
    </xf>
    <xf numFmtId="0" fontId="7" fillId="25" borderId="49" xfId="0" applyFont="1" applyFill="1" applyBorder="1" applyAlignment="1">
      <alignment horizontal="center" vertical="center"/>
    </xf>
    <xf numFmtId="3" fontId="7" fillId="25" borderId="50" xfId="0" applyNumberFormat="1" applyFont="1" applyFill="1" applyBorder="1"/>
    <xf numFmtId="9" fontId="7" fillId="25" borderId="50" xfId="0" applyNumberFormat="1" applyFont="1" applyFill="1" applyBorder="1" applyAlignment="1">
      <alignment horizontal="center"/>
    </xf>
    <xf numFmtId="167" fontId="7" fillId="25" borderId="50" xfId="0" applyNumberFormat="1" applyFont="1" applyFill="1" applyBorder="1" applyAlignment="1">
      <alignment horizontal="center" vertical="center"/>
    </xf>
    <xf numFmtId="10" fontId="7" fillId="25" borderId="50" xfId="0" applyNumberFormat="1" applyFont="1" applyFill="1" applyBorder="1" applyAlignment="1">
      <alignment horizontal="center" vertical="center"/>
    </xf>
    <xf numFmtId="165" fontId="7" fillId="26" borderId="11" xfId="0" applyNumberFormat="1" applyFont="1" applyFill="1" applyBorder="1" applyAlignment="1">
      <alignment vertical="center"/>
    </xf>
    <xf numFmtId="165" fontId="7" fillId="26" borderId="47" xfId="0" applyNumberFormat="1" applyFont="1" applyFill="1" applyBorder="1" applyAlignment="1">
      <alignment vertical="center"/>
    </xf>
    <xf numFmtId="0" fontId="9" fillId="25" borderId="25" xfId="0" applyFont="1" applyFill="1" applyBorder="1" applyAlignment="1">
      <alignment vertical="center"/>
    </xf>
    <xf numFmtId="0" fontId="9" fillId="25" borderId="26" xfId="0" applyFont="1" applyFill="1" applyBorder="1" applyAlignment="1">
      <alignment vertical="center"/>
    </xf>
    <xf numFmtId="165" fontId="7" fillId="25" borderId="19" xfId="0" applyNumberFormat="1" applyFont="1" applyFill="1" applyBorder="1" applyAlignment="1">
      <alignment horizontal="center" vertical="center"/>
    </xf>
    <xf numFmtId="10" fontId="7" fillId="25" borderId="19" xfId="0" applyNumberFormat="1" applyFont="1" applyFill="1" applyBorder="1" applyAlignment="1">
      <alignment horizontal="center" vertical="center"/>
    </xf>
    <xf numFmtId="10" fontId="7" fillId="25" borderId="20" xfId="0" applyNumberFormat="1" applyFont="1" applyFill="1" applyBorder="1" applyAlignment="1">
      <alignment horizontal="center" vertical="center"/>
    </xf>
    <xf numFmtId="0" fontId="7" fillId="27" borderId="53" xfId="0" applyFont="1" applyFill="1" applyBorder="1" applyAlignment="1">
      <alignment horizontal="center" vertical="center"/>
    </xf>
    <xf numFmtId="164" fontId="7" fillId="27" borderId="52" xfId="0" applyNumberFormat="1" applyFont="1" applyFill="1" applyBorder="1" applyAlignment="1">
      <alignment horizontal="center"/>
    </xf>
    <xf numFmtId="10" fontId="7" fillId="27" borderId="54" xfId="0" applyNumberFormat="1" applyFont="1" applyFill="1" applyBorder="1" applyAlignment="1">
      <alignment horizontal="center"/>
    </xf>
    <xf numFmtId="0" fontId="7" fillId="28" borderId="53" xfId="0" applyFont="1" applyFill="1" applyBorder="1" applyAlignment="1">
      <alignment horizontal="center" vertical="center"/>
    </xf>
    <xf numFmtId="164" fontId="7" fillId="28" borderId="52" xfId="0" applyNumberFormat="1" applyFont="1" applyFill="1" applyBorder="1" applyAlignment="1">
      <alignment horizontal="center"/>
    </xf>
    <xf numFmtId="10" fontId="7" fillId="28" borderId="54" xfId="0" applyNumberFormat="1" applyFont="1" applyFill="1" applyBorder="1" applyAlignment="1">
      <alignment horizontal="center"/>
    </xf>
    <xf numFmtId="0" fontId="7" fillId="29" borderId="53" xfId="0" applyFont="1" applyFill="1" applyBorder="1" applyAlignment="1">
      <alignment horizontal="center" vertical="center"/>
    </xf>
    <xf numFmtId="164" fontId="7" fillId="29" borderId="52" xfId="0" applyNumberFormat="1" applyFont="1" applyFill="1" applyBorder="1" applyAlignment="1">
      <alignment horizontal="center"/>
    </xf>
    <xf numFmtId="165" fontId="7" fillId="29" borderId="53" xfId="0" applyNumberFormat="1" applyFont="1" applyFill="1" applyBorder="1" applyAlignment="1">
      <alignment vertical="center"/>
    </xf>
    <xf numFmtId="165" fontId="7" fillId="29" borderId="52" xfId="0" applyNumberFormat="1" applyFont="1" applyFill="1" applyBorder="1" applyAlignment="1">
      <alignment horizontal="center" vertical="center"/>
    </xf>
    <xf numFmtId="165" fontId="7" fillId="29" borderId="54" xfId="0" applyNumberFormat="1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vertical="center"/>
    </xf>
    <xf numFmtId="0" fontId="7" fillId="25" borderId="18" xfId="0" applyFont="1" applyFill="1" applyBorder="1" applyAlignment="1">
      <alignment horizontal="center" vertical="center"/>
    </xf>
    <xf numFmtId="164" fontId="7" fillId="25" borderId="19" xfId="0" applyNumberFormat="1" applyFont="1" applyFill="1" applyBorder="1" applyAlignment="1">
      <alignment horizontal="center"/>
    </xf>
    <xf numFmtId="165" fontId="7" fillId="25" borderId="19" xfId="0" applyNumberFormat="1" applyFont="1" applyFill="1" applyBorder="1" applyAlignment="1">
      <alignment horizontal="center"/>
    </xf>
    <xf numFmtId="164" fontId="7" fillId="25" borderId="19" xfId="0" applyNumberFormat="1" applyFont="1" applyFill="1" applyBorder="1" applyAlignment="1">
      <alignment horizontal="center" vertical="center"/>
    </xf>
    <xf numFmtId="170" fontId="7" fillId="25" borderId="19" xfId="0" applyNumberFormat="1" applyFont="1" applyFill="1" applyBorder="1" applyAlignment="1">
      <alignment horizontal="center"/>
    </xf>
    <xf numFmtId="10" fontId="7" fillId="25" borderId="20" xfId="0" applyNumberFormat="1" applyFont="1" applyFill="1" applyBorder="1"/>
    <xf numFmtId="0" fontId="20" fillId="30" borderId="47" xfId="0" applyFont="1" applyFill="1" applyBorder="1" applyAlignment="1">
      <alignment horizontal="center" vertical="center"/>
    </xf>
    <xf numFmtId="173" fontId="21" fillId="14" borderId="51" xfId="0" applyNumberFormat="1" applyFont="1" applyFill="1" applyBorder="1" applyAlignment="1">
      <alignment horizontal="center" vertical="center"/>
    </xf>
    <xf numFmtId="0" fontId="7" fillId="22" borderId="49" xfId="0" applyFont="1" applyFill="1" applyBorder="1" applyAlignment="1">
      <alignment horizontal="right" vertical="center"/>
    </xf>
    <xf numFmtId="167" fontId="7" fillId="22" borderId="50" xfId="0" applyNumberFormat="1" applyFont="1" applyFill="1" applyBorder="1" applyAlignment="1">
      <alignment horizontal="center"/>
    </xf>
    <xf numFmtId="9" fontId="7" fillId="22" borderId="59" xfId="0" applyNumberFormat="1" applyFont="1" applyFill="1" applyBorder="1" applyAlignment="1">
      <alignment horizontal="center"/>
    </xf>
    <xf numFmtId="0" fontId="2" fillId="31" borderId="16" xfId="0" applyFont="1" applyFill="1" applyBorder="1" applyAlignment="1">
      <alignment vertical="center"/>
    </xf>
    <xf numFmtId="165" fontId="2" fillId="31" borderId="13" xfId="0" applyNumberFormat="1" applyFont="1" applyFill="1" applyBorder="1" applyAlignment="1">
      <alignment horizontal="right" vertical="center"/>
    </xf>
    <xf numFmtId="165" fontId="2" fillId="31" borderId="13" xfId="0" applyNumberFormat="1" applyFont="1" applyFill="1" applyBorder="1" applyAlignment="1">
      <alignment horizontal="center" vertical="center"/>
    </xf>
    <xf numFmtId="165" fontId="7" fillId="9" borderId="13" xfId="0" applyNumberFormat="1" applyFont="1" applyFill="1" applyBorder="1" applyAlignment="1">
      <alignment horizontal="center"/>
    </xf>
    <xf numFmtId="166" fontId="7" fillId="9" borderId="71" xfId="0" applyNumberFormat="1" applyFont="1" applyFill="1" applyBorder="1" applyAlignment="1">
      <alignment horizontal="center"/>
    </xf>
    <xf numFmtId="165" fontId="7" fillId="9" borderId="80" xfId="0" applyNumberFormat="1" applyFont="1" applyFill="1" applyBorder="1" applyAlignment="1">
      <alignment horizontal="center"/>
    </xf>
    <xf numFmtId="168" fontId="7" fillId="22" borderId="49" xfId="0" applyNumberFormat="1" applyFont="1" applyFill="1" applyBorder="1" applyAlignment="1">
      <alignment horizontal="center"/>
    </xf>
    <xf numFmtId="9" fontId="7" fillId="22" borderId="50" xfId="0" applyNumberFormat="1" applyFont="1" applyFill="1" applyBorder="1" applyAlignment="1">
      <alignment horizontal="center"/>
    </xf>
    <xf numFmtId="10" fontId="7" fillId="22" borderId="50" xfId="0" applyNumberFormat="1" applyFont="1" applyFill="1" applyBorder="1" applyAlignment="1">
      <alignment horizontal="center"/>
    </xf>
    <xf numFmtId="165" fontId="7" fillId="9" borderId="73" xfId="0" applyNumberFormat="1" applyFont="1" applyFill="1" applyBorder="1" applyAlignment="1">
      <alignment horizontal="center"/>
    </xf>
    <xf numFmtId="165" fontId="7" fillId="9" borderId="82" xfId="0" applyNumberFormat="1" applyFont="1" applyFill="1" applyBorder="1" applyAlignment="1">
      <alignment horizontal="center"/>
    </xf>
    <xf numFmtId="165" fontId="7" fillId="9" borderId="16" xfId="0" applyNumberFormat="1" applyFont="1" applyFill="1" applyBorder="1" applyAlignment="1">
      <alignment horizontal="center"/>
    </xf>
    <xf numFmtId="165" fontId="7" fillId="9" borderId="83" xfId="0" applyNumberFormat="1" applyFont="1" applyFill="1" applyBorder="1" applyAlignment="1">
      <alignment horizontal="center"/>
    </xf>
    <xf numFmtId="168" fontId="2" fillId="32" borderId="18" xfId="0" applyNumberFormat="1" applyFont="1" applyFill="1" applyBorder="1" applyAlignment="1">
      <alignment horizontal="center"/>
    </xf>
    <xf numFmtId="167" fontId="2" fillId="32" borderId="19" xfId="0" applyNumberFormat="1" applyFont="1" applyFill="1" applyBorder="1" applyAlignment="1">
      <alignment horizontal="center"/>
    </xf>
    <xf numFmtId="165" fontId="2" fillId="32" borderId="19" xfId="0" applyNumberFormat="1" applyFont="1" applyFill="1" applyBorder="1" applyAlignment="1">
      <alignment horizontal="center"/>
    </xf>
    <xf numFmtId="10" fontId="2" fillId="32" borderId="19" xfId="0" applyNumberFormat="1" applyFont="1" applyFill="1" applyBorder="1" applyAlignment="1">
      <alignment horizontal="center"/>
    </xf>
    <xf numFmtId="167" fontId="2" fillId="32" borderId="78" xfId="0" applyNumberFormat="1" applyFont="1" applyFill="1" applyBorder="1" applyAlignment="1">
      <alignment horizontal="center"/>
    </xf>
    <xf numFmtId="10" fontId="2" fillId="32" borderId="20" xfId="0" applyNumberFormat="1" applyFont="1" applyFill="1" applyBorder="1" applyAlignment="1">
      <alignment horizontal="center"/>
    </xf>
    <xf numFmtId="17" fontId="7" fillId="33" borderId="13" xfId="0" applyNumberFormat="1" applyFont="1" applyFill="1" applyBorder="1"/>
    <xf numFmtId="17" fontId="7" fillId="34" borderId="13" xfId="0" applyNumberFormat="1" applyFont="1" applyFill="1" applyBorder="1"/>
    <xf numFmtId="17" fontId="5" fillId="34" borderId="13" xfId="0" applyNumberFormat="1" applyFont="1" applyFill="1" applyBorder="1" applyAlignment="1">
      <alignment horizontal="right"/>
    </xf>
    <xf numFmtId="17" fontId="7" fillId="34" borderId="13" xfId="0" applyNumberFormat="1" applyFont="1" applyFill="1" applyBorder="1" applyAlignment="1">
      <alignment horizontal="right"/>
    </xf>
    <xf numFmtId="0" fontId="7" fillId="22" borderId="59" xfId="0" applyFont="1" applyFill="1" applyBorder="1" applyAlignment="1">
      <alignment horizontal="center" vertical="center" wrapText="1"/>
    </xf>
    <xf numFmtId="0" fontId="7" fillId="25" borderId="53" xfId="0" applyFont="1" applyFill="1" applyBorder="1" applyAlignment="1">
      <alignment horizontal="center" vertical="center"/>
    </xf>
    <xf numFmtId="3" fontId="7" fillId="25" borderId="52" xfId="0" applyNumberFormat="1" applyFont="1" applyFill="1" applyBorder="1" applyAlignment="1">
      <alignment horizontal="center" vertical="center"/>
    </xf>
    <xf numFmtId="165" fontId="7" fillId="25" borderId="52" xfId="0" applyNumberFormat="1" applyFont="1" applyFill="1" applyBorder="1" applyAlignment="1">
      <alignment horizontal="center" vertical="center"/>
    </xf>
    <xf numFmtId="9" fontId="7" fillId="25" borderId="52" xfId="0" applyNumberFormat="1" applyFont="1" applyFill="1" applyBorder="1" applyAlignment="1">
      <alignment horizontal="center" vertical="center"/>
    </xf>
    <xf numFmtId="166" fontId="7" fillId="25" borderId="54" xfId="0" applyNumberFormat="1" applyFont="1" applyFill="1" applyBorder="1" applyAlignment="1">
      <alignment horizontal="center" vertical="center"/>
    </xf>
    <xf numFmtId="1" fontId="7" fillId="25" borderId="52" xfId="0" applyNumberFormat="1" applyFont="1" applyFill="1" applyBorder="1" applyAlignment="1">
      <alignment horizontal="center" vertical="center"/>
    </xf>
    <xf numFmtId="3" fontId="7" fillId="25" borderId="54" xfId="0" applyNumberFormat="1" applyFont="1" applyFill="1" applyBorder="1" applyAlignment="1">
      <alignment horizontal="center" vertical="center"/>
    </xf>
    <xf numFmtId="3" fontId="24" fillId="6" borderId="28" xfId="0" applyNumberFormat="1" applyFont="1" applyFill="1" applyBorder="1" applyAlignment="1">
      <alignment horizontal="right" wrapText="1"/>
    </xf>
    <xf numFmtId="17" fontId="7" fillId="33" borderId="92" xfId="0" applyNumberFormat="1" applyFont="1" applyFill="1" applyBorder="1"/>
    <xf numFmtId="167" fontId="9" fillId="2" borderId="92" xfId="0" applyNumberFormat="1" applyFont="1" applyFill="1" applyBorder="1"/>
    <xf numFmtId="17" fontId="7" fillId="33" borderId="93" xfId="0" applyNumberFormat="1" applyFont="1" applyFill="1" applyBorder="1"/>
    <xf numFmtId="167" fontId="9" fillId="0" borderId="94" xfId="0" applyNumberFormat="1" applyFont="1" applyBorder="1"/>
    <xf numFmtId="0" fontId="7" fillId="9" borderId="21" xfId="0" applyFont="1" applyFill="1" applyBorder="1" applyAlignment="1">
      <alignment horizontal="center" vertical="center"/>
    </xf>
    <xf numFmtId="0" fontId="7" fillId="9" borderId="95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vertical="center"/>
    </xf>
    <xf numFmtId="0" fontId="2" fillId="2" borderId="97" xfId="0" applyFont="1" applyFill="1" applyBorder="1" applyAlignment="1">
      <alignment vertical="center"/>
    </xf>
    <xf numFmtId="0" fontId="2" fillId="2" borderId="98" xfId="0" applyFont="1" applyFill="1" applyBorder="1" applyAlignment="1">
      <alignment vertical="center"/>
    </xf>
    <xf numFmtId="165" fontId="9" fillId="2" borderId="13" xfId="0" applyNumberFormat="1" applyFont="1" applyFill="1" applyBorder="1" applyAlignment="1">
      <alignment horizontal="right" vertical="center"/>
    </xf>
    <xf numFmtId="0" fontId="1" fillId="35" borderId="8" xfId="0" applyFont="1" applyFill="1" applyBorder="1" applyAlignment="1">
      <alignment vertical="center"/>
    </xf>
    <xf numFmtId="0" fontId="12" fillId="35" borderId="8" xfId="0" applyFont="1" applyFill="1" applyBorder="1" applyAlignment="1">
      <alignment vertical="center"/>
    </xf>
    <xf numFmtId="0" fontId="0" fillId="6" borderId="0" xfId="0" applyFill="1"/>
    <xf numFmtId="0" fontId="5" fillId="35" borderId="8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/>
    </xf>
    <xf numFmtId="3" fontId="2" fillId="6" borderId="14" xfId="0" applyNumberFormat="1" applyFont="1" applyFill="1" applyBorder="1" applyAlignment="1">
      <alignment horizontal="right" vertical="center"/>
    </xf>
    <xf numFmtId="10" fontId="2" fillId="6" borderId="15" xfId="0" applyNumberFormat="1" applyFont="1" applyFill="1" applyBorder="1" applyAlignment="1">
      <alignment horizontal="right" vertical="center"/>
    </xf>
    <xf numFmtId="9" fontId="10" fillId="35" borderId="8" xfId="0" applyNumberFormat="1" applyFont="1" applyFill="1" applyBorder="1" applyAlignment="1">
      <alignment vertical="center"/>
    </xf>
    <xf numFmtId="0" fontId="2" fillId="6" borderId="18" xfId="0" applyFont="1" applyFill="1" applyBorder="1" applyAlignment="1">
      <alignment horizontal="left" vertical="center"/>
    </xf>
    <xf numFmtId="3" fontId="2" fillId="6" borderId="19" xfId="0" applyNumberFormat="1" applyFont="1" applyFill="1" applyBorder="1" applyAlignment="1">
      <alignment horizontal="right" vertical="center"/>
    </xf>
    <xf numFmtId="10" fontId="2" fillId="6" borderId="20" xfId="0" applyNumberFormat="1" applyFont="1" applyFill="1" applyBorder="1" applyAlignment="1">
      <alignment horizontal="right" vertical="center"/>
    </xf>
    <xf numFmtId="0" fontId="13" fillId="35" borderId="7" xfId="0" applyFont="1" applyFill="1" applyBorder="1" applyAlignment="1">
      <alignment vertical="center"/>
    </xf>
    <xf numFmtId="9" fontId="1" fillId="35" borderId="8" xfId="0" applyNumberFormat="1" applyFont="1" applyFill="1" applyBorder="1" applyAlignment="1">
      <alignment vertical="center"/>
    </xf>
    <xf numFmtId="0" fontId="1" fillId="35" borderId="7" xfId="0" applyFont="1" applyFill="1" applyBorder="1" applyAlignment="1">
      <alignment vertical="center"/>
    </xf>
    <xf numFmtId="0" fontId="10" fillId="35" borderId="7" xfId="0" applyFont="1" applyFill="1" applyBorder="1" applyAlignment="1">
      <alignment vertical="center"/>
    </xf>
    <xf numFmtId="3" fontId="1" fillId="35" borderId="8" xfId="0" applyNumberFormat="1" applyFont="1" applyFill="1" applyBorder="1" applyAlignment="1">
      <alignment vertical="center"/>
    </xf>
    <xf numFmtId="10" fontId="7" fillId="12" borderId="54" xfId="0" applyNumberFormat="1" applyFont="1" applyFill="1" applyBorder="1" applyAlignment="1">
      <alignment horizontal="right" vertical="center"/>
    </xf>
    <xf numFmtId="165" fontId="9" fillId="2" borderId="21" xfId="0" applyNumberFormat="1" applyFont="1" applyFill="1" applyBorder="1" applyAlignment="1">
      <alignment vertical="center"/>
    </xf>
    <xf numFmtId="165" fontId="9" fillId="2" borderId="28" xfId="0" applyNumberFormat="1" applyFont="1" applyFill="1" applyBorder="1" applyAlignment="1">
      <alignment horizontal="center" vertical="center"/>
    </xf>
    <xf numFmtId="10" fontId="7" fillId="29" borderId="54" xfId="0" applyNumberFormat="1" applyFont="1" applyFill="1" applyBorder="1" applyAlignment="1">
      <alignment horizontal="right" vertical="center"/>
    </xf>
    <xf numFmtId="165" fontId="2" fillId="6" borderId="0" xfId="0" applyNumberFormat="1" applyFont="1" applyFill="1" applyAlignment="1">
      <alignment horizontal="center" vertical="center"/>
    </xf>
    <xf numFmtId="165" fontId="24" fillId="2" borderId="13" xfId="0" applyNumberFormat="1" applyFont="1" applyFill="1" applyBorder="1" applyAlignment="1">
      <alignment horizontal="center" vertical="center"/>
    </xf>
    <xf numFmtId="165" fontId="24" fillId="0" borderId="13" xfId="0" applyNumberFormat="1" applyFont="1" applyBorder="1" applyAlignment="1">
      <alignment horizontal="center" vertical="center"/>
    </xf>
    <xf numFmtId="3" fontId="9" fillId="6" borderId="8" xfId="0" applyNumberFormat="1" applyFont="1" applyFill="1" applyBorder="1" applyAlignment="1">
      <alignment vertical="center"/>
    </xf>
    <xf numFmtId="165" fontId="9" fillId="6" borderId="8" xfId="0" applyNumberFormat="1" applyFont="1" applyFill="1" applyBorder="1" applyAlignment="1">
      <alignment vertical="center"/>
    </xf>
    <xf numFmtId="165" fontId="2" fillId="6" borderId="8" xfId="0" applyNumberFormat="1" applyFont="1" applyFill="1" applyBorder="1" applyAlignment="1">
      <alignment vertical="center"/>
    </xf>
    <xf numFmtId="165" fontId="2" fillId="6" borderId="28" xfId="0" applyNumberFormat="1" applyFont="1" applyFill="1" applyBorder="1" applyAlignment="1">
      <alignment vertical="center"/>
    </xf>
    <xf numFmtId="0" fontId="9" fillId="3" borderId="28" xfId="0" applyFont="1" applyFill="1" applyBorder="1"/>
    <xf numFmtId="0" fontId="9" fillId="2" borderId="28" xfId="0" applyFont="1" applyFill="1" applyBorder="1"/>
    <xf numFmtId="0" fontId="0" fillId="0" borderId="28" xfId="0" applyBorder="1"/>
    <xf numFmtId="0" fontId="1" fillId="2" borderId="68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165" fontId="2" fillId="12" borderId="14" xfId="0" applyNumberFormat="1" applyFont="1" applyFill="1" applyBorder="1" applyAlignment="1">
      <alignment horizontal="left" vertical="center"/>
    </xf>
    <xf numFmtId="165" fontId="2" fillId="12" borderId="19" xfId="0" applyNumberFormat="1" applyFont="1" applyFill="1" applyBorder="1" applyAlignment="1">
      <alignment horizontal="left" vertical="center"/>
    </xf>
    <xf numFmtId="0" fontId="4" fillId="35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3" fillId="6" borderId="10" xfId="0" applyFont="1" applyFill="1" applyBorder="1"/>
    <xf numFmtId="0" fontId="1" fillId="35" borderId="22" xfId="0" applyFont="1" applyFill="1" applyBorder="1" applyAlignment="1">
      <alignment horizontal="center" vertical="center" wrapText="1"/>
    </xf>
    <xf numFmtId="0" fontId="3" fillId="6" borderId="23" xfId="0" applyFont="1" applyFill="1" applyBorder="1"/>
    <xf numFmtId="0" fontId="3" fillId="6" borderId="24" xfId="0" applyFont="1" applyFill="1" applyBorder="1"/>
    <xf numFmtId="0" fontId="2" fillId="2" borderId="4" xfId="0" applyFont="1" applyFill="1" applyBorder="1" applyAlignment="1">
      <alignment horizontal="left" vertical="center"/>
    </xf>
    <xf numFmtId="0" fontId="3" fillId="0" borderId="5" xfId="0" applyFont="1" applyBorder="1"/>
    <xf numFmtId="0" fontId="3" fillId="0" borderId="28" xfId="0" applyFont="1" applyBorder="1"/>
    <xf numFmtId="17" fontId="2" fillId="2" borderId="4" xfId="0" quotePrefix="1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3" fillId="0" borderId="10" xfId="0" applyFont="1" applyBorder="1"/>
    <xf numFmtId="49" fontId="9" fillId="2" borderId="36" xfId="0" applyNumberFormat="1" applyFont="1" applyFill="1" applyBorder="1" applyAlignment="1">
      <alignment horizontal="left" vertical="center" wrapText="1"/>
    </xf>
    <xf numFmtId="0" fontId="3" fillId="0" borderId="44" xfId="0" applyFont="1" applyBorder="1"/>
    <xf numFmtId="0" fontId="7" fillId="9" borderId="40" xfId="0" applyFont="1" applyFill="1" applyBorder="1" applyAlignment="1">
      <alignment horizontal="center" vertical="center"/>
    </xf>
    <xf numFmtId="0" fontId="3" fillId="10" borderId="46" xfId="0" applyFont="1" applyFill="1" applyBorder="1"/>
    <xf numFmtId="0" fontId="7" fillId="9" borderId="36" xfId="0" applyFont="1" applyFill="1" applyBorder="1" applyAlignment="1">
      <alignment horizontal="center" vertical="center"/>
    </xf>
    <xf numFmtId="0" fontId="3" fillId="10" borderId="44" xfId="0" applyFont="1" applyFill="1" applyBorder="1"/>
    <xf numFmtId="0" fontId="2" fillId="2" borderId="4" xfId="0" applyFont="1" applyFill="1" applyBorder="1" applyAlignment="1">
      <alignment horizontal="center" vertical="center"/>
    </xf>
    <xf numFmtId="17" fontId="2" fillId="2" borderId="4" xfId="0" quotePrefix="1" applyNumberFormat="1" applyFont="1" applyFill="1" applyBorder="1" applyAlignment="1">
      <alignment horizontal="center" vertical="center"/>
    </xf>
    <xf numFmtId="17" fontId="9" fillId="2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3" fillId="0" borderId="31" xfId="0" applyFont="1" applyBorder="1"/>
    <xf numFmtId="0" fontId="7" fillId="9" borderId="32" xfId="0" applyFont="1" applyFill="1" applyBorder="1" applyAlignment="1">
      <alignment horizontal="center" vertical="center"/>
    </xf>
    <xf numFmtId="0" fontId="3" fillId="10" borderId="33" xfId="0" applyFont="1" applyFill="1" applyBorder="1"/>
    <xf numFmtId="0" fontId="3" fillId="10" borderId="34" xfId="0" applyFont="1" applyFill="1" applyBorder="1"/>
    <xf numFmtId="0" fontId="7" fillId="9" borderId="37" xfId="0" applyFont="1" applyFill="1" applyBorder="1" applyAlignment="1">
      <alignment horizontal="center" vertical="center"/>
    </xf>
    <xf numFmtId="0" fontId="3" fillId="10" borderId="38" xfId="0" applyFont="1" applyFill="1" applyBorder="1"/>
    <xf numFmtId="0" fontId="7" fillId="19" borderId="55" xfId="0" applyFont="1" applyFill="1" applyBorder="1" applyAlignment="1">
      <alignment horizontal="center" vertical="center"/>
    </xf>
    <xf numFmtId="0" fontId="22" fillId="15" borderId="56" xfId="0" applyFont="1" applyFill="1" applyBorder="1"/>
    <xf numFmtId="0" fontId="22" fillId="15" borderId="57" xfId="0" applyFont="1" applyFill="1" applyBorder="1"/>
    <xf numFmtId="0" fontId="7" fillId="20" borderId="55" xfId="0" applyFont="1" applyFill="1" applyBorder="1" applyAlignment="1">
      <alignment horizontal="center" vertical="center"/>
    </xf>
    <xf numFmtId="0" fontId="3" fillId="10" borderId="39" xfId="0" applyFont="1" applyFill="1" applyBorder="1"/>
    <xf numFmtId="166" fontId="2" fillId="12" borderId="36" xfId="0" applyNumberFormat="1" applyFont="1" applyFill="1" applyBorder="1" applyAlignment="1">
      <alignment horizontal="center" vertical="center"/>
    </xf>
    <xf numFmtId="0" fontId="3" fillId="13" borderId="44" xfId="0" applyFont="1" applyFill="1" applyBorder="1"/>
    <xf numFmtId="0" fontId="6" fillId="14" borderId="32" xfId="0" applyFont="1" applyFill="1" applyBorder="1" applyAlignment="1">
      <alignment horizontal="center" vertical="center"/>
    </xf>
    <xf numFmtId="0" fontId="3" fillId="15" borderId="33" xfId="0" applyFont="1" applyFill="1" applyBorder="1"/>
    <xf numFmtId="0" fontId="3" fillId="15" borderId="34" xfId="0" applyFont="1" applyFill="1" applyBorder="1"/>
    <xf numFmtId="0" fontId="7" fillId="16" borderId="32" xfId="0" applyFont="1" applyFill="1" applyBorder="1" applyAlignment="1">
      <alignment horizontal="center" vertical="center"/>
    </xf>
    <xf numFmtId="0" fontId="23" fillId="15" borderId="33" xfId="0" applyFont="1" applyFill="1" applyBorder="1"/>
    <xf numFmtId="0" fontId="23" fillId="15" borderId="34" xfId="0" applyFont="1" applyFill="1" applyBorder="1"/>
    <xf numFmtId="0" fontId="7" fillId="17" borderId="32" xfId="0" applyFont="1" applyFill="1" applyBorder="1" applyAlignment="1">
      <alignment horizontal="center" vertical="center"/>
    </xf>
    <xf numFmtId="0" fontId="22" fillId="15" borderId="33" xfId="0" applyFont="1" applyFill="1" applyBorder="1"/>
    <xf numFmtId="0" fontId="22" fillId="15" borderId="34" xfId="0" applyFont="1" applyFill="1" applyBorder="1"/>
    <xf numFmtId="0" fontId="7" fillId="18" borderId="32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6" fillId="17" borderId="32" xfId="0" applyFont="1" applyFill="1" applyBorder="1" applyAlignment="1">
      <alignment horizontal="center" vertical="center"/>
    </xf>
    <xf numFmtId="0" fontId="7" fillId="20" borderId="32" xfId="0" applyFont="1" applyFill="1" applyBorder="1" applyAlignment="1">
      <alignment horizontal="center" vertical="center"/>
    </xf>
    <xf numFmtId="0" fontId="6" fillId="22" borderId="32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3" fillId="15" borderId="61" xfId="0" applyFont="1" applyFill="1" applyBorder="1"/>
    <xf numFmtId="0" fontId="2" fillId="2" borderId="63" xfId="0" applyFont="1" applyFill="1" applyBorder="1" applyAlignment="1">
      <alignment horizontal="left" vertical="center"/>
    </xf>
    <xf numFmtId="0" fontId="3" fillId="0" borderId="64" xfId="0" applyFont="1" applyBorder="1"/>
    <xf numFmtId="0" fontId="6" fillId="22" borderId="32" xfId="0" quotePrefix="1" applyFont="1" applyFill="1" applyBorder="1" applyAlignment="1">
      <alignment horizontal="center" vertical="center"/>
    </xf>
    <xf numFmtId="0" fontId="6" fillId="8" borderId="67" xfId="0" applyFont="1" applyFill="1" applyBorder="1" applyAlignment="1">
      <alignment horizontal="center" vertical="center"/>
    </xf>
    <xf numFmtId="0" fontId="3" fillId="15" borderId="68" xfId="0" applyFont="1" applyFill="1" applyBorder="1"/>
    <xf numFmtId="0" fontId="3" fillId="15" borderId="69" xfId="0" applyFont="1" applyFill="1" applyBorder="1"/>
    <xf numFmtId="165" fontId="9" fillId="2" borderId="4" xfId="0" applyNumberFormat="1" applyFont="1" applyFill="1" applyBorder="1" applyAlignment="1">
      <alignment vertical="center" wrapText="1"/>
    </xf>
    <xf numFmtId="0" fontId="3" fillId="0" borderId="6" xfId="0" applyFont="1" applyBorder="1"/>
    <xf numFmtId="168" fontId="7" fillId="25" borderId="70" xfId="0" applyNumberFormat="1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vertical="center" wrapText="1"/>
    </xf>
    <xf numFmtId="0" fontId="3" fillId="0" borderId="68" xfId="0" applyFont="1" applyBorder="1"/>
    <xf numFmtId="0" fontId="3" fillId="0" borderId="69" xfId="0" applyFont="1" applyBorder="1"/>
    <xf numFmtId="0" fontId="9" fillId="2" borderId="4" xfId="0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86" xfId="0" applyFont="1" applyFill="1" applyBorder="1" applyAlignment="1">
      <alignment vertical="center"/>
    </xf>
    <xf numFmtId="0" fontId="2" fillId="2" borderId="68" xfId="0" applyFont="1" applyFill="1" applyBorder="1" applyAlignment="1">
      <alignment vertical="center"/>
    </xf>
    <xf numFmtId="0" fontId="2" fillId="2" borderId="69" xfId="0" applyFont="1" applyFill="1" applyBorder="1" applyAlignment="1">
      <alignment vertical="center"/>
    </xf>
    <xf numFmtId="0" fontId="6" fillId="22" borderId="53" xfId="0" applyFont="1" applyFill="1" applyBorder="1" applyAlignment="1">
      <alignment horizontal="center" vertical="center"/>
    </xf>
    <xf numFmtId="0" fontId="6" fillId="22" borderId="52" xfId="0" applyFont="1" applyFill="1" applyBorder="1" applyAlignment="1">
      <alignment horizontal="center" vertical="center"/>
    </xf>
    <xf numFmtId="0" fontId="6" fillId="22" borderId="5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65" fontId="2" fillId="3" borderId="22" xfId="0" applyNumberFormat="1" applyFont="1" applyFill="1" applyBorder="1" applyAlignment="1">
      <alignment horizontal="center" vertical="center"/>
    </xf>
    <xf numFmtId="0" fontId="3" fillId="0" borderId="24" xfId="0" applyFont="1" applyBorder="1"/>
    <xf numFmtId="167" fontId="2" fillId="3" borderId="2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7" fontId="2" fillId="2" borderId="4" xfId="0" quotePrefix="1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7" fillId="22" borderId="67" xfId="0" applyFont="1" applyFill="1" applyBorder="1" applyAlignment="1">
      <alignment horizontal="center" vertical="center"/>
    </xf>
    <xf numFmtId="0" fontId="7" fillId="22" borderId="86" xfId="0" applyFont="1" applyFill="1" applyBorder="1" applyAlignment="1">
      <alignment horizontal="center" vertical="center"/>
    </xf>
    <xf numFmtId="0" fontId="3" fillId="15" borderId="89" xfId="0" applyFont="1" applyFill="1" applyBorder="1"/>
    <xf numFmtId="0" fontId="7" fillId="22" borderId="87" xfId="0" applyFont="1" applyFill="1" applyBorder="1" applyAlignment="1">
      <alignment horizontal="center" vertical="center"/>
    </xf>
    <xf numFmtId="0" fontId="3" fillId="15" borderId="90" xfId="0" applyFont="1" applyFill="1" applyBorder="1"/>
    <xf numFmtId="0" fontId="7" fillId="22" borderId="88" xfId="0" applyFont="1" applyFill="1" applyBorder="1" applyAlignment="1">
      <alignment horizontal="center" vertical="center" wrapText="1"/>
    </xf>
    <xf numFmtId="0" fontId="3" fillId="15" borderId="91" xfId="0" applyFont="1" applyFill="1" applyBorder="1"/>
  </cellXfs>
  <cellStyles count="1">
    <cellStyle name="Normal" xfId="0" builtinId="0"/>
  </cellStyles>
  <dxfs count="4">
    <dxf>
      <font>
        <b/>
        <color rgb="FFFF0000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b/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98989A"/>
      <color rgb="FFD4C19C"/>
      <color rgb="FF9F2241"/>
      <color rgb="FFBC955C"/>
      <color rgb="FF691C32"/>
      <color rgb="FFEAEAEA"/>
      <color rgb="FF8869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solidFill>
            <a:schemeClr val="tx1"/>
          </a:solidFill>
        </a:ln>
      </c:spPr>
    </c:floor>
    <c:side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4191140358218676"/>
          <c:y val="2.2994650823529098E-3"/>
          <c:w val="0.8579937625444044"/>
          <c:h val="0.73135670744739967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'Comparativo 2023-2024'!$B$11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D4C19C"/>
            </a:solidFill>
            <a:scene3d>
              <a:camera prst="orthographicFront"/>
              <a:lightRig rig="threePt" dir="t"/>
            </a:scene3d>
            <a:sp3d>
              <a:bevelT w="25400" h="50800"/>
              <a:bevelB w="12700"/>
            </a:sp3d>
          </c:spPr>
          <c:invertIfNegative val="0"/>
          <c:cat>
            <c:strRef>
              <c:f>'Comparativo 2023-2024'!$A$12:$A$14</c:f>
              <c:strCache>
                <c:ptCount val="3"/>
                <c:pt idx="0">
                  <c:v>IMPORTACIÓN</c:v>
                </c:pt>
                <c:pt idx="1">
                  <c:v>EXPORTACIÓN</c:v>
                </c:pt>
                <c:pt idx="2">
                  <c:v>CABOTAJE</c:v>
                </c:pt>
              </c:strCache>
            </c:strRef>
          </c:cat>
          <c:val>
            <c:numRef>
              <c:f>'Comparativo 2023-2024'!$B$12:$B$14</c:f>
              <c:numCache>
                <c:formatCode>_(* #,##0_);_(* \(#,##0\);_(* "-"??_);_(@_)</c:formatCode>
                <c:ptCount val="3"/>
                <c:pt idx="0">
                  <c:v>2587360.0959999999</c:v>
                </c:pt>
                <c:pt idx="1">
                  <c:v>631418.56400000013</c:v>
                </c:pt>
                <c:pt idx="2">
                  <c:v>838123.06400000013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7-4C25-A9E3-451A6B6191BD}"/>
            </c:ext>
          </c:extLst>
        </c:ser>
        <c:ser>
          <c:idx val="0"/>
          <c:order val="1"/>
          <c:tx>
            <c:strRef>
              <c:f>'Comparativo 2023-2024'!$C$11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F2241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plastic">
              <a:bevelT w="25400" h="50800"/>
              <a:bevelB w="12700"/>
            </a:sp3d>
          </c:spPr>
          <c:invertIfNegative val="0"/>
          <c:cat>
            <c:strRef>
              <c:f>'Comparativo 2023-2024'!$A$12:$A$14</c:f>
              <c:strCache>
                <c:ptCount val="3"/>
                <c:pt idx="0">
                  <c:v>IMPORTACIÓN</c:v>
                </c:pt>
                <c:pt idx="1">
                  <c:v>EXPORTACIÓN</c:v>
                </c:pt>
                <c:pt idx="2">
                  <c:v>CABOTAJE</c:v>
                </c:pt>
              </c:strCache>
            </c:strRef>
          </c:cat>
          <c:val>
            <c:numRef>
              <c:f>'Comparativo 2023-2024'!$C$12:$C$14</c:f>
              <c:numCache>
                <c:formatCode>#,##0</c:formatCode>
                <c:ptCount val="3"/>
                <c:pt idx="0">
                  <c:v>2502486.1902000001</c:v>
                </c:pt>
                <c:pt idx="1">
                  <c:v>560494.28500000003</c:v>
                </c:pt>
                <c:pt idx="2">
                  <c:v>926048.14800000004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7-4C25-A9E3-451A6B619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5879056"/>
        <c:axId val="1475877968"/>
        <c:axId val="0"/>
      </c:bar3DChart>
      <c:catAx>
        <c:axId val="1475879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75877968"/>
        <c:crosses val="autoZero"/>
        <c:auto val="1"/>
        <c:lblAlgn val="ctr"/>
        <c:lblOffset val="100"/>
        <c:noMultiLvlLbl val="0"/>
      </c:catAx>
      <c:valAx>
        <c:axId val="147587796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1475879056"/>
        <c:crosses val="autoZero"/>
        <c:crossBetween val="between"/>
      </c:valAx>
      <c:dTable>
        <c:showHorzBorder val="0"/>
        <c:showVertBorder val="0"/>
        <c:showOutline val="1"/>
        <c:showKeys val="1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  <c:txPr>
          <a:bodyPr/>
          <a:lstStyle/>
          <a:p>
            <a:pPr rtl="0">
              <a:defRPr sz="1200" b="1"/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16410071397856"/>
          <c:y val="8.1891089788530075E-2"/>
          <c:w val="0.74847292259760601"/>
          <c:h val="0.80239154020574277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'Comparativo 2023-2024'!$A$46</c:f>
              <c:strCache>
                <c:ptCount val="1"/>
                <c:pt idx="0">
                  <c:v>PASAJEROS</c:v>
                </c:pt>
              </c:strCache>
            </c:strRef>
          </c:tx>
          <c:spPr>
            <a:solidFill>
              <a:srgbClr val="691C32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8EF-4B72-A4B2-6E5A85D44583}"/>
              </c:ext>
            </c:extLst>
          </c:dPt>
          <c:dPt>
            <c:idx val="1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78EF-4B72-A4B2-6E5A85D44583}"/>
              </c:ext>
            </c:extLst>
          </c:dPt>
          <c:dLbls>
            <c:dLbl>
              <c:idx val="0"/>
              <c:layout>
                <c:manualLayout>
                  <c:x val="-6.181017171547112E-3"/>
                  <c:y val="0.21653341313455138"/>
                </c:manualLayout>
              </c:layout>
              <c:spPr>
                <a:solidFill>
                  <a:srgbClr val="886940"/>
                </a:solidFill>
                <a:ln>
                  <a:noFill/>
                </a:ln>
                <a:effectLst/>
              </c:spPr>
              <c:txPr>
                <a:bodyPr vertOverflow="overflow" horzOverflow="overflow"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92138427529765"/>
                      <c:h val="7.87112024879479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8EF-4B72-A4B2-6E5A85D44583}"/>
                </c:ext>
              </c:extLst>
            </c:dLbl>
            <c:dLbl>
              <c:idx val="1"/>
              <c:layout>
                <c:manualLayout>
                  <c:x val="-1.0300884128801909E-3"/>
                  <c:y val="0.1468444321110538"/>
                </c:manualLayout>
              </c:layout>
              <c:spPr>
                <a:solidFill>
                  <a:srgbClr val="886940"/>
                </a:solidFill>
                <a:ln>
                  <a:noFill/>
                </a:ln>
                <a:effectLst/>
              </c:spPr>
              <c:txPr>
                <a:bodyPr vertOverflow="overflow" horzOverflow="overflow" wrap="square" lIns="38100" tIns="19050" rIns="38100" bIns="19050" anchor="ctr" anchorCtr="0">
                  <a:noAutofit/>
                </a:bodyPr>
                <a:lstStyle/>
                <a:p>
                  <a:pPr algn="ctr">
                    <a:defRPr b="1"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60849729251977"/>
                      <c:h val="5.88000930491610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8EF-4B72-A4B2-6E5A85D44583}"/>
                </c:ext>
              </c:extLst>
            </c:dLbl>
            <c:spPr>
              <a:solidFill>
                <a:srgbClr val="886940"/>
              </a:solidFill>
              <a:ln>
                <a:noFill/>
              </a:ln>
              <a:effectLst/>
            </c:spPr>
            <c:txPr>
              <a:bodyPr vertOverflow="overflow" horzOverflow="overflow" wrap="square" lIns="38100" tIns="19050" rIns="38100" bIns="19050" anchor="ctr">
                <a:no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8100">
                <a:solidFill>
                  <a:schemeClr val="tx2">
                    <a:lumMod val="50000"/>
                    <a:lumOff val="50000"/>
                  </a:schemeClr>
                </a:solidFill>
                <a:headEnd type="diamond" w="med" len="med"/>
                <a:tailEnd type="diamond" w="med" len="med"/>
              </a:ln>
            </c:spPr>
            <c:trendlineType val="linear"/>
            <c:dispRSqr val="0"/>
            <c:dispEq val="0"/>
          </c:trendline>
          <c:cat>
            <c:numRef>
              <c:f>'Comparativo 2023-2024'!$B$45:$C$45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'Comparativo 2023-2024'!$B$46:$C$46</c:f>
              <c:numCache>
                <c:formatCode>_(* #,##0_);_(* \(#,##0\);_(* "-"??_);_(@_)</c:formatCode>
                <c:ptCount val="2"/>
                <c:pt idx="0">
                  <c:v>1006890</c:v>
                </c:pt>
                <c:pt idx="1">
                  <c:v>949321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EF-4B72-A4B2-6E5A85D44583}"/>
            </c:ext>
          </c:extLst>
        </c:ser>
        <c:ser>
          <c:idx val="1"/>
          <c:order val="1"/>
          <c:tx>
            <c:strRef>
              <c:f>'Comparativo 2023-2024'!$A$47</c:f>
              <c:strCache>
                <c:ptCount val="1"/>
                <c:pt idx="0">
                  <c:v>ARRIBOS</c:v>
                </c:pt>
              </c:strCache>
            </c:strRef>
          </c:tx>
          <c:invertIfNegative val="0"/>
          <c:cat>
            <c:numRef>
              <c:f>'Comparativo 2023-2024'!$B$45:$C$45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'Comparativo 2023-2024'!$B$47:$C$47</c:f>
              <c:numCache>
                <c:formatCode>_(* #,##0_);_(* \(#,##0\);_(* "-"??_);_(@_)</c:formatCode>
                <c:ptCount val="2"/>
                <c:pt idx="0">
                  <c:v>320</c:v>
                </c:pt>
                <c:pt idx="1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B-4AB9-B478-CDE382C62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6"/>
        <c:axId val="1559166128"/>
        <c:axId val="1559166672"/>
      </c:barChart>
      <c:catAx>
        <c:axId val="1559166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59166672"/>
        <c:crosses val="autoZero"/>
        <c:auto val="0"/>
        <c:lblAlgn val="ctr"/>
        <c:lblOffset val="100"/>
        <c:noMultiLvlLbl val="0"/>
      </c:catAx>
      <c:valAx>
        <c:axId val="1559166672"/>
        <c:scaling>
          <c:orientation val="minMax"/>
          <c:max val="900000"/>
          <c:min val="0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1559166128"/>
        <c:crosses val="autoZero"/>
        <c:crossBetween val="between"/>
        <c:minorUnit val="5000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MX"/>
    </a:p>
  </c:txPr>
  <c:printSettings>
    <c:headerFooter alignWithMargins="0"/>
    <c:pageMargins b="1" l="0.75000000000001288" r="0.75000000000001288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8"/>
      <c:hPercent val="71"/>
      <c:rotY val="10"/>
      <c:depthPercent val="100"/>
      <c:rAngAx val="1"/>
    </c:view3D>
    <c:floor>
      <c:thickness val="0"/>
      <c:spPr>
        <a:noFill/>
        <a:ln w="9525">
          <a:solidFill>
            <a:schemeClr val="tx1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885193982581157"/>
          <c:y val="1.2416447944006998E-3"/>
          <c:w val="0.88598677579743546"/>
          <c:h val="0.830002701831698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'Comparativo 2023-2024'!$B$30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D4C19C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25400" h="50800"/>
              <a:bevelB w="12700"/>
            </a:sp3d>
          </c:spPr>
          <c:invertIfNegative val="0"/>
          <c:cat>
            <c:strRef>
              <c:f>'Comparativo 2023-2024'!$A$31:$A$33</c:f>
              <c:strCache>
                <c:ptCount val="3"/>
                <c:pt idx="0">
                  <c:v>IMPORTACIÓN</c:v>
                </c:pt>
                <c:pt idx="1">
                  <c:v>EXPORTACIÓN</c:v>
                </c:pt>
                <c:pt idx="2">
                  <c:v>TRASBORDOS</c:v>
                </c:pt>
              </c:strCache>
            </c:strRef>
          </c:cat>
          <c:val>
            <c:numRef>
              <c:f>'Comparativo 2023-2024'!$B$31:$B$33</c:f>
              <c:numCache>
                <c:formatCode>_(* #,##0_);_(* \(#,##0\);_(* "-"??_);_(@_)</c:formatCode>
                <c:ptCount val="3"/>
                <c:pt idx="0">
                  <c:v>231713</c:v>
                </c:pt>
                <c:pt idx="1">
                  <c:v>230271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A-47D1-A6C1-BF9B1615C379}"/>
            </c:ext>
          </c:extLst>
        </c:ser>
        <c:ser>
          <c:idx val="1"/>
          <c:order val="1"/>
          <c:tx>
            <c:strRef>
              <c:f>'Comparativo 2023-2024'!$C$30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F2241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25400" h="50800"/>
              <a:bevelB w="12700"/>
            </a:sp3d>
          </c:spPr>
          <c:invertIfNegative val="0"/>
          <c:cat>
            <c:strRef>
              <c:f>'Comparativo 2023-2024'!$A$31:$A$33</c:f>
              <c:strCache>
                <c:ptCount val="3"/>
                <c:pt idx="0">
                  <c:v>IMPORTACIÓN</c:v>
                </c:pt>
                <c:pt idx="1">
                  <c:v>EXPORTACIÓN</c:v>
                </c:pt>
                <c:pt idx="2">
                  <c:v>TRASBORDOS</c:v>
                </c:pt>
              </c:strCache>
            </c:strRef>
          </c:cat>
          <c:val>
            <c:numRef>
              <c:f>'Comparativo 2023-2024'!$C$31:$C$33</c:f>
              <c:numCache>
                <c:formatCode>_(* #,##0_);_(* \(#,##0\);_(* "-"??_);_(@_)</c:formatCode>
                <c:ptCount val="3"/>
                <c:pt idx="0">
                  <c:v>218044</c:v>
                </c:pt>
                <c:pt idx="1">
                  <c:v>216491</c:v>
                </c:pt>
                <c:pt idx="2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A-47D1-A6C1-BF9B1615C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5871440"/>
        <c:axId val="1475865456"/>
        <c:axId val="0"/>
      </c:bar3DChart>
      <c:catAx>
        <c:axId val="147587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47586545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47586545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1475871440"/>
        <c:crosses val="autoZero"/>
        <c:crossBetween val="between"/>
        <c:minorUnit val="1060.002"/>
      </c:valAx>
      <c:dTable>
        <c:showHorzBorder val="0"/>
        <c:showVertBorder val="0"/>
        <c:showOutline val="1"/>
        <c:showKeys val="1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  <c:txPr>
          <a:bodyPr/>
          <a:lstStyle/>
          <a:p>
            <a:pPr rtl="0">
              <a:defRPr b="1"/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MX"/>
    </a:p>
  </c:txPr>
  <c:printSettings>
    <c:headerFooter alignWithMargins="0"/>
    <c:pageMargins b="1" l="0.75000000000001288" r="0.75000000000001288" t="1" header="0" footer="0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ysClr val="windowText" lastClr="000000"/>
                </a:solidFill>
                <a:latin typeface="Montserrat" panose="00000500000000000000" pitchFamily="2" charset="0"/>
              </a:defRPr>
            </a:pPr>
            <a:r>
              <a:rPr lang="es-MX" sz="1200" b="1" i="0">
                <a:solidFill>
                  <a:sysClr val="windowText" lastClr="000000"/>
                </a:solidFill>
                <a:latin typeface="Montserrat" panose="00000500000000000000" pitchFamily="2" charset="0"/>
              </a:rPr>
              <a:t>DINÁMICA DE LA CARGA 2022-2023-2024.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'Carga Gral.'!$A$19</c:f>
              <c:strCache>
                <c:ptCount val="1"/>
                <c:pt idx="0">
                  <c:v>ACUMULADO 2022</c:v>
                </c:pt>
              </c:strCache>
            </c:strRef>
          </c:tx>
          <c:spPr>
            <a:ln w="38100" cmpd="sng">
              <a:solidFill>
                <a:srgbClr val="D4C19C"/>
              </a:solidFill>
              <a:headEnd type="oval" w="med" len="med"/>
              <a:tailEnd type="oval" w="med" len="med"/>
            </a:ln>
          </c:spPr>
          <c:marker>
            <c:symbol val="none"/>
          </c:marker>
          <c:cat>
            <c:strRef>
              <c:f>'Carga Gral.'!$B$9:$M$9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'Carga Gral.'!$B$19:$M$19</c:f>
              <c:numCache>
                <c:formatCode>_(* #,##0_);_(* \(#,##0\);_(* "-"??_);_(@_)</c:formatCode>
                <c:ptCount val="12"/>
                <c:pt idx="0">
                  <c:v>262893.23300000001</c:v>
                </c:pt>
                <c:pt idx="1">
                  <c:v>231320.05</c:v>
                </c:pt>
                <c:pt idx="2">
                  <c:v>308576.18099999998</c:v>
                </c:pt>
                <c:pt idx="3">
                  <c:v>259059.19199999998</c:v>
                </c:pt>
                <c:pt idx="4">
                  <c:v>435634.83</c:v>
                </c:pt>
                <c:pt idx="5">
                  <c:v>306372.28100000002</c:v>
                </c:pt>
                <c:pt idx="6">
                  <c:v>319143.96500000003</c:v>
                </c:pt>
                <c:pt idx="7">
                  <c:v>509241.76500000001</c:v>
                </c:pt>
                <c:pt idx="8">
                  <c:v>333637.16500000004</c:v>
                </c:pt>
                <c:pt idx="9">
                  <c:v>267779.70500000002</c:v>
                </c:pt>
                <c:pt idx="10">
                  <c:v>338053.16499999998</c:v>
                </c:pt>
                <c:pt idx="11">
                  <c:v>305671.15069230768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1F6-437C-A792-B4C6C287C269}"/>
            </c:ext>
          </c:extLst>
        </c:ser>
        <c:ser>
          <c:idx val="1"/>
          <c:order val="1"/>
          <c:tx>
            <c:strRef>
              <c:f>'Carga Gral.'!$A$18</c:f>
              <c:strCache>
                <c:ptCount val="1"/>
                <c:pt idx="0">
                  <c:v>ACUMULADO 2023</c:v>
                </c:pt>
              </c:strCache>
            </c:strRef>
          </c:tx>
          <c:spPr>
            <a:ln w="38100" cmpd="sng">
              <a:solidFill>
                <a:srgbClr val="98989A">
                  <a:alpha val="100000"/>
                </a:srgbClr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8989A">
                  <a:alpha val="100000"/>
                </a:srgbClr>
              </a:solidFill>
              <a:ln cmpd="sng">
                <a:solidFill>
                  <a:srgbClr val="98989A">
                    <a:alpha val="100000"/>
                  </a:srgbClr>
                </a:solidFill>
              </a:ln>
            </c:spPr>
          </c:marker>
          <c:cat>
            <c:strRef>
              <c:f>'Carga Gral.'!$B$9:$M$9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'Carga Gral.'!$B$18:$M$18</c:f>
              <c:numCache>
                <c:formatCode>_(* #,##0_);_(* \(#,##0\);_(* "-"??_);_(@_)</c:formatCode>
                <c:ptCount val="12"/>
                <c:pt idx="0">
                  <c:v>269100.11600000004</c:v>
                </c:pt>
                <c:pt idx="1">
                  <c:v>264772.08299999998</c:v>
                </c:pt>
                <c:pt idx="2">
                  <c:v>346331.68200000009</c:v>
                </c:pt>
                <c:pt idx="3">
                  <c:v>365434.86</c:v>
                </c:pt>
                <c:pt idx="4">
                  <c:v>339724.56799999997</c:v>
                </c:pt>
                <c:pt idx="5">
                  <c:v>401515.11500000011</c:v>
                </c:pt>
                <c:pt idx="6">
                  <c:v>422981.47399999999</c:v>
                </c:pt>
                <c:pt idx="7">
                  <c:v>354399.74699999997</c:v>
                </c:pt>
                <c:pt idx="8">
                  <c:v>301400.00699999998</c:v>
                </c:pt>
                <c:pt idx="9">
                  <c:v>399032.62100000004</c:v>
                </c:pt>
                <c:pt idx="10">
                  <c:v>259707.049</c:v>
                </c:pt>
                <c:pt idx="11">
                  <c:v>332502.40200000006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1F6-437C-A792-B4C6C287C269}"/>
            </c:ext>
          </c:extLst>
        </c:ser>
        <c:ser>
          <c:idx val="2"/>
          <c:order val="2"/>
          <c:tx>
            <c:strRef>
              <c:f>'Carga Gral.'!$A$17</c:f>
              <c:strCache>
                <c:ptCount val="1"/>
                <c:pt idx="0">
                  <c:v>ACUMULADO 2024</c:v>
                </c:pt>
              </c:strCache>
            </c:strRef>
          </c:tx>
          <c:spPr>
            <a:ln w="28575" cmpd="sng">
              <a:solidFill>
                <a:srgbClr val="691C32">
                  <a:alpha val="100000"/>
                </a:srgbClr>
              </a:solidFill>
            </a:ln>
          </c:spPr>
          <c:marker>
            <c:symbol val="circle"/>
            <c:size val="11"/>
            <c:spPr>
              <a:solidFill>
                <a:srgbClr val="691C32">
                  <a:alpha val="100000"/>
                </a:srgbClr>
              </a:solidFill>
              <a:ln cmpd="sng">
                <a:solidFill>
                  <a:srgbClr val="691C32">
                    <a:alpha val="100000"/>
                  </a:srgbClr>
                </a:solidFill>
              </a:ln>
            </c:spPr>
          </c:marker>
          <c:cat>
            <c:strRef>
              <c:f>'Carga Gral.'!$B$9:$M$9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'Carga Gral.'!$B$17:$M$17</c:f>
              <c:numCache>
                <c:formatCode>_(* #,##0_);_(* \(#,##0\);_(* "-"??_);_(@_)</c:formatCode>
                <c:ptCount val="12"/>
                <c:pt idx="0">
                  <c:v>314968.10800000007</c:v>
                </c:pt>
                <c:pt idx="1">
                  <c:v>303729.96200000006</c:v>
                </c:pt>
                <c:pt idx="2">
                  <c:v>258647.77900000001</c:v>
                </c:pt>
                <c:pt idx="3">
                  <c:v>395623.44400000002</c:v>
                </c:pt>
                <c:pt idx="4">
                  <c:v>308643.99400000001</c:v>
                </c:pt>
                <c:pt idx="5">
                  <c:v>336688.995</c:v>
                </c:pt>
                <c:pt idx="6">
                  <c:v>417033.63</c:v>
                </c:pt>
                <c:pt idx="7">
                  <c:v>366217.12499999994</c:v>
                </c:pt>
                <c:pt idx="8">
                  <c:v>382597.1152</c:v>
                </c:pt>
                <c:pt idx="9">
                  <c:v>289005.51899999997</c:v>
                </c:pt>
                <c:pt idx="10" formatCode="_(* #,##0.00_);_(* \(#,##0.00\);_(* &quot;-&quot;??_);_(@_)">
                  <c:v>298397.027</c:v>
                </c:pt>
                <c:pt idx="11" formatCode="_(* #,##0.00_);_(* \(#,##0.00\);_(* &quot;-&quot;??_);_(@_)">
                  <c:v>317475.92499999999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1F6-437C-A792-B4C6C287C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6555079"/>
        <c:axId val="1462057337"/>
      </c:lineChart>
      <c:catAx>
        <c:axId val="1166555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462057337"/>
        <c:crosses val="autoZero"/>
        <c:auto val="1"/>
        <c:lblAlgn val="ctr"/>
        <c:lblOffset val="100"/>
        <c:noMultiLvlLbl val="1"/>
      </c:catAx>
      <c:valAx>
        <c:axId val="1462057337"/>
        <c:scaling>
          <c:orientation val="minMax"/>
          <c:max val="60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166555079"/>
        <c:crosses val="autoZero"/>
        <c:crossBetween val="between"/>
        <c:majorUnit val="2500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>
                <a:latin typeface="Montserrat" panose="00000500000000000000" pitchFamily="2" charset="0"/>
              </a:defRPr>
            </a:pPr>
            <a:endParaRPr lang="es-MX"/>
          </a:p>
        </c:txPr>
      </c:dTable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MOVIMIENTO POR TIPO DE CARGA EN TONELADAS</a:t>
            </a:r>
          </a:p>
        </c:rich>
      </c:tx>
      <c:layout>
        <c:manualLayout>
          <c:xMode val="edge"/>
          <c:yMode val="edge"/>
          <c:x val="0.3481440649231885"/>
          <c:y val="3.1653471869098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71383197415801"/>
          <c:y val="8.4023423652269377E-2"/>
          <c:w val="0.55005298621170495"/>
          <c:h val="0.87959266190707242"/>
        </c:manualLayout>
      </c:layout>
      <c:doughnutChart>
        <c:varyColors val="1"/>
        <c:ser>
          <c:idx val="0"/>
          <c:order val="0"/>
          <c:tx>
            <c:strRef>
              <c:f>'Carga Gral.'!$A$8:$N$8</c:f>
              <c:strCache>
                <c:ptCount val="1"/>
                <c:pt idx="0">
                  <c:v>MOVIMIENTO POR TIPO DE CARGA EN TONELADAS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0"/>
                    <a:lumOff val="100000"/>
                  </a:schemeClr>
                </a:gs>
                <a:gs pos="35000">
                  <a:srgbClr val="2A7E6E"/>
                </a:gs>
                <a:gs pos="100000">
                  <a:srgbClr val="10312B"/>
                </a:gs>
              </a:gsLst>
              <a:path path="circle">
                <a:fillToRect l="50000" t="-80000" r="50000" b="180000"/>
              </a:path>
              <a:tileRect/>
            </a:gradFill>
          </c:spPr>
          <c:dPt>
            <c:idx val="0"/>
            <c:bubble3D val="0"/>
            <c:spPr>
              <a:solidFill>
                <a:srgbClr val="9F224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DF0-4F42-8D54-BC88276CB734}"/>
              </c:ext>
            </c:extLst>
          </c:dPt>
          <c:dPt>
            <c:idx val="1"/>
            <c:bubble3D val="0"/>
            <c:spPr>
              <a:solidFill>
                <a:srgbClr val="88694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DF0-4F42-8D54-BC88276CB734}"/>
              </c:ext>
            </c:extLst>
          </c:dPt>
          <c:dPt>
            <c:idx val="2"/>
            <c:bubble3D val="0"/>
            <c:spPr>
              <a:solidFill>
                <a:srgbClr val="691C3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DF0-4F42-8D54-BC88276CB734}"/>
              </c:ext>
            </c:extLst>
          </c:dPt>
          <c:dPt>
            <c:idx val="3"/>
            <c:bubble3D val="0"/>
            <c:spPr>
              <a:solidFill>
                <a:srgbClr val="EAEAEA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DF0-4F42-8D54-BC88276CB734}"/>
              </c:ext>
            </c:extLst>
          </c:dPt>
          <c:dPt>
            <c:idx val="4"/>
            <c:bubble3D val="0"/>
            <c:spPr>
              <a:solidFill>
                <a:srgbClr val="D4C19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DF0-4F42-8D54-BC88276CB734}"/>
              </c:ext>
            </c:extLst>
          </c:dPt>
          <c:dPt>
            <c:idx val="5"/>
            <c:bubble3D val="0"/>
            <c:spPr>
              <a:gradFill flip="none" rotWithShape="1">
                <a:gsLst>
                  <a:gs pos="0">
                    <a:schemeClr val="accent5">
                      <a:lumMod val="0"/>
                      <a:lumOff val="100000"/>
                    </a:schemeClr>
                  </a:gs>
                  <a:gs pos="35000">
                    <a:srgbClr val="2A7E6E"/>
                  </a:gs>
                  <a:gs pos="100000">
                    <a:srgbClr val="10312B"/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/>
          </c:dPt>
          <c:dPt>
            <c:idx val="6"/>
            <c:bubble3D val="0"/>
            <c:spPr>
              <a:gradFill flip="none" rotWithShape="1">
                <a:gsLst>
                  <a:gs pos="0">
                    <a:schemeClr val="accent5">
                      <a:lumMod val="0"/>
                      <a:lumOff val="100000"/>
                    </a:schemeClr>
                  </a:gs>
                  <a:gs pos="35000">
                    <a:srgbClr val="2A7E6E"/>
                  </a:gs>
                  <a:gs pos="100000">
                    <a:srgbClr val="10312B"/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184-4D97-BFFC-188C27CA8095}"/>
              </c:ext>
            </c:extLst>
          </c:dPt>
          <c:dPt>
            <c:idx val="7"/>
            <c:bubble3D val="0"/>
            <c:spPr>
              <a:gradFill flip="none" rotWithShape="1">
                <a:gsLst>
                  <a:gs pos="0">
                    <a:schemeClr val="accent5">
                      <a:lumMod val="0"/>
                      <a:lumOff val="100000"/>
                    </a:schemeClr>
                  </a:gs>
                  <a:gs pos="35000">
                    <a:srgbClr val="2A7E6E"/>
                  </a:gs>
                  <a:gs pos="100000">
                    <a:srgbClr val="10312B"/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EDD-4FF3-A310-7F8363BEBD9C}"/>
              </c:ext>
            </c:extLst>
          </c:dPt>
          <c:dPt>
            <c:idx val="8"/>
            <c:bubble3D val="0"/>
            <c:spPr>
              <a:gradFill flip="none" rotWithShape="1">
                <a:gsLst>
                  <a:gs pos="0">
                    <a:schemeClr val="accent5">
                      <a:lumMod val="0"/>
                      <a:lumOff val="100000"/>
                    </a:schemeClr>
                  </a:gs>
                  <a:gs pos="35000">
                    <a:srgbClr val="2A7E6E"/>
                  </a:gs>
                  <a:gs pos="100000">
                    <a:srgbClr val="10312B"/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C17-46E8-B98F-76BB583FE14B}"/>
              </c:ext>
            </c:extLst>
          </c:dPt>
          <c:dPt>
            <c:idx val="9"/>
            <c:bubble3D val="0"/>
            <c:spPr>
              <a:gradFill flip="none" rotWithShape="1">
                <a:gsLst>
                  <a:gs pos="0">
                    <a:schemeClr val="accent5">
                      <a:lumMod val="0"/>
                      <a:lumOff val="100000"/>
                    </a:schemeClr>
                  </a:gs>
                  <a:gs pos="35000">
                    <a:srgbClr val="2A7E6E"/>
                  </a:gs>
                  <a:gs pos="100000">
                    <a:srgbClr val="10312B"/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F59-4631-B8FA-6A41494CCB79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5">
                      <a:lumMod val="0"/>
                      <a:lumOff val="100000"/>
                    </a:schemeClr>
                  </a:gs>
                  <a:gs pos="35000">
                    <a:srgbClr val="2A7E6E"/>
                  </a:gs>
                  <a:gs pos="100000">
                    <a:srgbClr val="10312B"/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7EF-4956-BC2F-2674315168B3}"/>
              </c:ext>
            </c:extLst>
          </c:dPt>
          <c:dPt>
            <c:idx val="11"/>
            <c:bubble3D val="0"/>
            <c:spPr>
              <a:gradFill flip="none" rotWithShape="1">
                <a:gsLst>
                  <a:gs pos="0">
                    <a:schemeClr val="accent5">
                      <a:lumMod val="0"/>
                      <a:lumOff val="100000"/>
                    </a:schemeClr>
                  </a:gs>
                  <a:gs pos="35000">
                    <a:srgbClr val="2A7E6E"/>
                  </a:gs>
                  <a:gs pos="100000">
                    <a:srgbClr val="10312B"/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A69-4EF3-AF59-1061AC13B56C}"/>
              </c:ext>
            </c:extLst>
          </c:dPt>
          <c:dLbls>
            <c:dLbl>
              <c:idx val="0"/>
              <c:layout>
                <c:manualLayout>
                  <c:x val="5.734410727323281E-2"/>
                  <c:y val="2.5582339286095077E-2"/>
                </c:manualLayout>
              </c:layout>
              <c:spPr>
                <a:solidFill>
                  <a:srgbClr val="9F224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9DF0-4F42-8D54-BC88276CB734}"/>
                </c:ext>
              </c:extLst>
            </c:dLbl>
            <c:dLbl>
              <c:idx val="1"/>
              <c:spPr>
                <a:solidFill>
                  <a:srgbClr val="88694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DF0-4F42-8D54-BC88276CB734}"/>
                </c:ext>
              </c:extLst>
            </c:dLbl>
            <c:dLbl>
              <c:idx val="2"/>
              <c:layout>
                <c:manualLayout>
                  <c:x val="-6.6643821690371774E-3"/>
                  <c:y val="-8.514624738488337E-2"/>
                </c:manualLayout>
              </c:layout>
              <c:spPr>
                <a:solidFill>
                  <a:srgbClr val="691C32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9DF0-4F42-8D54-BC88276CB734}"/>
                </c:ext>
              </c:extLst>
            </c:dLbl>
            <c:dLbl>
              <c:idx val="3"/>
              <c:layout>
                <c:manualLayout>
                  <c:x val="6.6048841187370019E-2"/>
                  <c:y val="3.3037106407844428E-2"/>
                </c:manualLayout>
              </c:layout>
              <c:spPr>
                <a:solidFill>
                  <a:srgbClr val="EAEAEA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9DF0-4F42-8D54-BC88276CB734}"/>
                </c:ext>
              </c:extLst>
            </c:dLbl>
            <c:dLbl>
              <c:idx val="4"/>
              <c:layout>
                <c:manualLayout>
                  <c:x val="2.6114464977723881E-2"/>
                  <c:y val="4.1443968787578826E-2"/>
                </c:manualLayout>
              </c:layout>
              <c:spPr>
                <a:solidFill>
                  <a:srgbClr val="D4C19C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9DF0-4F42-8D54-BC88276CB734}"/>
                </c:ext>
              </c:extLst>
            </c:dLbl>
            <c:spPr>
              <a:solidFill>
                <a:srgbClr val="886940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'Carga Gral.'!$A$10:$A$16</c15:sqref>
                  </c15:fullRef>
                </c:ext>
              </c:extLst>
              <c:f>('Carga Gral.'!$A$10:$A$12,'Carga Gral.'!$A$14:$A$15)</c:f>
              <c:strCache>
                <c:ptCount val="5"/>
                <c:pt idx="0">
                  <c:v>CARGA GENERAL</c:v>
                </c:pt>
                <c:pt idx="1">
                  <c:v>CONTENERIZADA</c:v>
                </c:pt>
                <c:pt idx="2">
                  <c:v>GRANEL MINERAL</c:v>
                </c:pt>
                <c:pt idx="3">
                  <c:v>FLUIDOS</c:v>
                </c:pt>
                <c:pt idx="4">
                  <c:v>PESCA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'Carga Gral.'!$N$10:$N$16</c15:sqref>
                  </c15:fullRef>
                </c:ext>
              </c:extLst>
              <c:f>('Carga Gral.'!$N$10:$N$12,'Carga Gral.'!$N$14:$N$15)</c:f>
              <c:numCache>
                <c:formatCode>_(* #,##0_);_(* \(#,##0\);_(* "-"??_);_(@_)</c:formatCode>
                <c:ptCount val="5"/>
                <c:pt idx="0">
                  <c:v>481310.40120000002</c:v>
                </c:pt>
                <c:pt idx="1">
                  <c:v>2171342.81</c:v>
                </c:pt>
                <c:pt idx="2">
                  <c:v>751346.45399999991</c:v>
                </c:pt>
                <c:pt idx="3">
                  <c:v>405173.3</c:v>
                </c:pt>
                <c:pt idx="4">
                  <c:v>179855.65799999997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9DF0-4F42-8D54-BC88276CB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5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Montserrat" panose="00000500000000000000" pitchFamily="2" charset="0"/>
        </a:defRPr>
      </a:pPr>
      <a:endParaRPr lang="es-MX"/>
    </a:p>
  </c:txPr>
  <c:printSettings>
    <c:headerFooter alignWithMargins="0"/>
    <c:pageMargins b="1" l="0.75000000000001243" r="0.75000000000001243" t="1" header="0" footer="0"/>
    <c:pageSetup orientation="landscape" horizontalDpi="-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ES" sz="2000">
                <a:solidFill>
                  <a:sysClr val="windowText" lastClr="000000"/>
                </a:solidFill>
                <a:latin typeface="Montserrat" panose="00000500000000000000" pitchFamily="2" charset="0"/>
              </a:rPr>
              <a:t>MOVIMIENTO POR TIPO DE TRÁFICO (TON)</a:t>
            </a:r>
          </a:p>
          <a:p>
            <a:pPr>
              <a:defRPr sz="2000">
                <a:solidFill>
                  <a:sysClr val="windowText" lastClr="000000"/>
                </a:solidFill>
                <a:latin typeface="Montserrat" panose="00000500000000000000" pitchFamily="2" charset="0"/>
              </a:defRPr>
            </a:pPr>
            <a:r>
              <a:rPr lang="es-ES" sz="2000">
                <a:solidFill>
                  <a:sysClr val="windowText" lastClr="000000"/>
                </a:solidFill>
                <a:latin typeface="Montserrat" panose="00000500000000000000" pitchFamily="2" charset="0"/>
              </a:rPr>
              <a:t>DICIEMBRE 2024</a:t>
            </a:r>
          </a:p>
        </c:rich>
      </c:tx>
      <c:layout>
        <c:manualLayout>
          <c:xMode val="edge"/>
          <c:yMode val="edge"/>
          <c:x val="0.34397021753926654"/>
          <c:y val="1.32920307460704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811162207806781E-2"/>
          <c:y val="0.16249128996703638"/>
          <c:w val="0.92836483600758968"/>
          <c:h val="0.83740477362204724"/>
        </c:manualLayout>
      </c:layout>
      <c:pie3DChart>
        <c:varyColors val="1"/>
        <c:ser>
          <c:idx val="0"/>
          <c:order val="0"/>
          <c:spPr>
            <a:ln w="19050">
              <a:solidFill>
                <a:schemeClr val="bg1"/>
              </a:solidFill>
            </a:ln>
          </c:spPr>
          <c:explosion val="21"/>
          <c:dPt>
            <c:idx val="0"/>
            <c:bubble3D val="0"/>
            <c:explosion val="6"/>
            <c:spPr>
              <a:solidFill>
                <a:srgbClr val="691C32"/>
              </a:solidFill>
              <a:ln w="19050">
                <a:solidFill>
                  <a:schemeClr val="bg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19050">
                <a:bevelT w="63500" h="254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A6-41B1-AF8C-7225E77FC9A7}"/>
              </c:ext>
            </c:extLst>
          </c:dPt>
          <c:dPt>
            <c:idx val="1"/>
            <c:bubble3D val="0"/>
            <c:explosion val="18"/>
            <c:spPr>
              <a:solidFill>
                <a:srgbClr val="691C32"/>
              </a:solidFill>
              <a:ln w="19050">
                <a:solidFill>
                  <a:schemeClr val="bg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19050">
                <a:bevelT w="63500" h="254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A6-41B1-AF8C-7225E77FC9A7}"/>
              </c:ext>
            </c:extLst>
          </c:dPt>
          <c:dPt>
            <c:idx val="2"/>
            <c:bubble3D val="0"/>
            <c:explosion val="15"/>
            <c:spPr>
              <a:solidFill>
                <a:srgbClr val="691C32"/>
              </a:solidFill>
              <a:ln w="19050">
                <a:solidFill>
                  <a:schemeClr val="bg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19050">
                <a:bevelT w="63500" h="254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A6-41B1-AF8C-7225E77FC9A7}"/>
              </c:ext>
            </c:extLst>
          </c:dPt>
          <c:dPt>
            <c:idx val="3"/>
            <c:bubble3D val="0"/>
            <c:spPr>
              <a:solidFill>
                <a:srgbClr val="BC955C"/>
              </a:solidFill>
              <a:ln w="19050">
                <a:solidFill>
                  <a:schemeClr val="bg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19050">
                <a:bevelT w="63500" h="254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A6-41B1-AF8C-7225E77FC9A7}"/>
              </c:ext>
            </c:extLst>
          </c:dPt>
          <c:dPt>
            <c:idx val="4"/>
            <c:bubble3D val="0"/>
            <c:spPr>
              <a:solidFill>
                <a:srgbClr val="BC955C"/>
              </a:solidFill>
              <a:ln w="19050">
                <a:solidFill>
                  <a:schemeClr val="bg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19050">
                <a:bevelT w="63500" h="254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EA6-41B1-AF8C-7225E77FC9A7}"/>
              </c:ext>
            </c:extLst>
          </c:dPt>
          <c:dPt>
            <c:idx val="5"/>
            <c:bubble3D val="0"/>
            <c:spPr>
              <a:solidFill>
                <a:srgbClr val="98989A"/>
              </a:solidFill>
              <a:ln w="19050">
                <a:solidFill>
                  <a:schemeClr val="bg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19050">
                <a:bevelT w="63500" h="254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EA6-41B1-AF8C-7225E77FC9A7}"/>
              </c:ext>
            </c:extLst>
          </c:dPt>
          <c:dPt>
            <c:idx val="6"/>
            <c:bubble3D val="0"/>
            <c:spPr>
              <a:solidFill>
                <a:srgbClr val="98989A"/>
              </a:solidFill>
              <a:ln w="19050">
                <a:solidFill>
                  <a:schemeClr val="bg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19050">
                <a:bevelT w="63500" h="254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EA6-41B1-AF8C-7225E77FC9A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9050">
                <a:solidFill>
                  <a:schemeClr val="bg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19050">
                <a:bevelT w="63500" h="254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EA6-41B1-AF8C-7225E77FC9A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9050">
                <a:solidFill>
                  <a:schemeClr val="bg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19050">
                <a:bevelT w="63500" h="254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EA6-41B1-AF8C-7225E77FC9A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9050">
                <a:solidFill>
                  <a:schemeClr val="bg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19050">
                <a:bevelT w="63500" h="254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0EA6-41B1-AF8C-7225E77FC9A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9050">
                <a:solidFill>
                  <a:schemeClr val="bg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19050">
                <a:bevelT w="63500" h="254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0EA6-41B1-AF8C-7225E77FC9A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9050">
                <a:solidFill>
                  <a:schemeClr val="bg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19050">
                <a:bevelT w="63500" h="254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0EA6-41B1-AF8C-7225E77FC9A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9050">
                <a:solidFill>
                  <a:schemeClr val="bg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 contourW="19050">
                <a:bevelT w="63500" h="254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0EA6-41B1-AF8C-7225E77FC9A7}"/>
              </c:ext>
            </c:extLst>
          </c:dPt>
          <c:dLbls>
            <c:dLbl>
              <c:idx val="0"/>
              <c:layout>
                <c:manualLayout>
                  <c:x val="-0.18124854172645669"/>
                  <c:y val="7.61614498421256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A6-41B1-AF8C-7225E77FC9A7}"/>
                </c:ext>
              </c:extLst>
            </c:dLbl>
            <c:dLbl>
              <c:idx val="1"/>
              <c:layout>
                <c:manualLayout>
                  <c:x val="-7.390996780314299E-2"/>
                  <c:y val="-0.223746651668541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10355758570285392"/>
                      <c:h val="0.11193996807530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EA6-41B1-AF8C-7225E77FC9A7}"/>
                </c:ext>
              </c:extLst>
            </c:dLbl>
            <c:dLbl>
              <c:idx val="2"/>
              <c:layout>
                <c:manualLayout>
                  <c:x val="8.8788831477960795E-2"/>
                  <c:y val="-0.243216983952955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A6-41B1-AF8C-7225E77FC9A7}"/>
                </c:ext>
              </c:extLst>
            </c:dLbl>
            <c:dLbl>
              <c:idx val="3"/>
              <c:layout>
                <c:manualLayout>
                  <c:x val="0.12833853362544326"/>
                  <c:y val="-0.116278469048181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A6-41B1-AF8C-7225E77FC9A7}"/>
                </c:ext>
              </c:extLst>
            </c:dLbl>
            <c:dLbl>
              <c:idx val="4"/>
              <c:layout>
                <c:manualLayout>
                  <c:x val="-1.9052091513679821E-2"/>
                  <c:y val="-4.2787585993886825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A6-41B1-AF8C-7225E77FC9A7}"/>
                </c:ext>
              </c:extLst>
            </c:dLbl>
            <c:dLbl>
              <c:idx val="5"/>
              <c:layout>
                <c:manualLayout>
                  <c:x val="0.11393165041783462"/>
                  <c:y val="6.02249908634838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A6-41B1-AF8C-7225E77FC9A7}"/>
                </c:ext>
              </c:extLst>
            </c:dLbl>
            <c:dLbl>
              <c:idx val="6"/>
              <c:layout>
                <c:manualLayout>
                  <c:x val="-8.8342935351917506E-2"/>
                  <c:y val="1.0096237970253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A6-41B1-AF8C-7225E77FC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('Trafico-Arribos'!$A$89:$A$92,'Trafico-Arribos'!$A$94:$A$95,'Trafico-Arribos'!$A$97:$A$99)</c15:sqref>
                  </c15:fullRef>
                </c:ext>
              </c:extLst>
              <c:f>('Trafico-Arribos'!$A$89:$A$90,'Trafico-Arribos'!$A$92,'Trafico-Arribos'!$A$94:$A$95,'Trafico-Arribos'!$A$97,'Trafico-Arribos'!$A$99)</c:f>
              <c:strCache>
                <c:ptCount val="7"/>
                <c:pt idx="0">
                  <c:v>CONTENERIZADA</c:v>
                </c:pt>
                <c:pt idx="1">
                  <c:v>GAS NATURAL LIQUIDO</c:v>
                </c:pt>
                <c:pt idx="2">
                  <c:v>CARGA GENERAL</c:v>
                </c:pt>
                <c:pt idx="3">
                  <c:v>CONTENERIZADA</c:v>
                </c:pt>
                <c:pt idx="4">
                  <c:v>CARGA GENERAL</c:v>
                </c:pt>
                <c:pt idx="5">
                  <c:v>GRANEL MINERAL</c:v>
                </c:pt>
                <c:pt idx="6">
                  <c:v>PERECEDEROS DEL 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('Trafico-Arribos'!$B$89:$B$92,'Trafico-Arribos'!$B$94:$B$95,'Trafico-Arribos'!$B$97:$B$99)</c15:sqref>
                  </c15:fullRef>
                </c:ext>
              </c:extLst>
              <c:f>('Trafico-Arribos'!$B$89:$B$90,'Trafico-Arribos'!$B$92,'Trafico-Arribos'!$B$94:$B$95,'Trafico-Arribos'!$B$97,'Trafico-Arribos'!$B$99)</c:f>
              <c:numCache>
                <c:formatCode>_(* #,##0_);_(* \(#,##0\);_(* "-"??_);_(@_)</c:formatCode>
                <c:ptCount val="7"/>
                <c:pt idx="0">
                  <c:v>1615328.9000000001</c:v>
                </c:pt>
                <c:pt idx="1">
                  <c:v>405173.3</c:v>
                </c:pt>
                <c:pt idx="2">
                  <c:v>471983.9902</c:v>
                </c:pt>
                <c:pt idx="3">
                  <c:v>556013.90999999992</c:v>
                </c:pt>
                <c:pt idx="4">
                  <c:v>4480.375</c:v>
                </c:pt>
                <c:pt idx="5">
                  <c:v>741346.45400000003</c:v>
                </c:pt>
                <c:pt idx="6">
                  <c:v>179855.658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'Trafico-Arribos'!$B$91</c15:sqref>
                  <c15:explosion val="15"/>
                </c15:categoryFilterException>
                <c15:categoryFilterException>
                  <c15:sqref>'Trafico-Arribos'!$B$98</c15:sqref>
                  <c15:spPr xmlns:c15="http://schemas.microsoft.com/office/drawing/2012/chart">
                    <a:solidFill>
                      <a:srgbClr val="98989A"/>
                    </a:solidFill>
                    <a:ln w="19050">
                      <a:solidFill>
                        <a:schemeClr val="bg1"/>
                      </a:solidFill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 contourW="19050">
                      <a:bevelT w="63500" h="25400"/>
                      <a:contourClr>
                        <a:schemeClr val="bg1"/>
                      </a:contourClr>
                    </a:sp3d>
                  </c15:spPr>
                  <c15:bubble3D val="0"/>
                  <c15:dLbl>
                    <c:idx val="5"/>
                    <c:layout>
                      <c:manualLayout>
                        <c:x val="-1.8357272162713552E-2"/>
                        <c:y val="-1.9093629532070874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600" b="1" i="0" u="none" strike="noStrike" kern="1200" baseline="0">
                            <a:solidFill>
                              <a:sysClr val="windowText" lastClr="000000"/>
                            </a:solidFill>
                            <a:latin typeface="Montserrat" panose="00000500000000000000" pitchFamily="2" charset="0"/>
                            <a:ea typeface="+mn-ea"/>
                            <a:cs typeface="+mn-cs"/>
                          </a:defRPr>
                        </a:pPr>
                        <a:endParaRPr lang="es-MX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separator>
</c:separator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A9F-40EB-8B95-BF308EC1F60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A-0EA6-41B1-AF8C-7225E77FC9A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ARRIBOS POR TIPO DE CARGA</a:t>
            </a:r>
          </a:p>
          <a:p>
            <a:pPr>
              <a:defRPr/>
            </a:pPr>
            <a:r>
              <a:rPr lang="es-MX"/>
              <a:t>DICIEMBRE</a:t>
            </a:r>
          </a:p>
        </c:rich>
      </c:tx>
      <c:layout>
        <c:manualLayout>
          <c:xMode val="edge"/>
          <c:yMode val="edge"/>
          <c:x val="0.39229145750176531"/>
          <c:y val="1.6702786084074349E-2"/>
        </c:manualLayout>
      </c:layout>
      <c:overlay val="0"/>
    </c:title>
    <c:autoTitleDeleted val="0"/>
    <c:view3D>
      <c:rotX val="40"/>
      <c:rotY val="2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24793515479704"/>
          <c:y val="0.1446995130747723"/>
          <c:w val="0.83566657077883977"/>
          <c:h val="0.75716886227748792"/>
        </c:manualLayout>
      </c:layout>
      <c:pie3DChart>
        <c:varyColors val="1"/>
        <c:ser>
          <c:idx val="0"/>
          <c:order val="0"/>
          <c:spPr>
            <a:solidFill>
              <a:srgbClr val="C00000"/>
            </a:solidFill>
            <a:ln>
              <a:noFill/>
            </a:ln>
          </c:spPr>
          <c:explosion val="10"/>
          <c:dPt>
            <c:idx val="0"/>
            <c:bubble3D val="0"/>
            <c:explosion val="5"/>
            <c:spPr>
              <a:solidFill>
                <a:srgbClr val="88694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EA3-4778-83B0-C8F0DBD599F3}"/>
              </c:ext>
            </c:extLst>
          </c:dPt>
          <c:dPt>
            <c:idx val="1"/>
            <c:bubble3D val="0"/>
            <c:explosion val="9"/>
            <c:spPr>
              <a:solidFill>
                <a:srgbClr val="98989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4EA3-4778-83B0-C8F0DBD599F3}"/>
              </c:ext>
            </c:extLst>
          </c:dPt>
          <c:dPt>
            <c:idx val="2"/>
            <c:bubble3D val="0"/>
            <c:explosion val="2"/>
            <c:spPr>
              <a:solidFill>
                <a:srgbClr val="D4C19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4EA3-4778-83B0-C8F0DBD599F3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4EA3-4778-83B0-C8F0DBD599F3}"/>
              </c:ext>
            </c:extLst>
          </c:dPt>
          <c:dPt>
            <c:idx val="5"/>
            <c:bubble3D val="0"/>
            <c:spPr>
              <a:solidFill>
                <a:srgbClr val="9F224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4EA3-4778-83B0-C8F0DBD599F3}"/>
              </c:ext>
            </c:extLst>
          </c:dPt>
          <c:dPt>
            <c:idx val="6"/>
            <c:bubble3D val="0"/>
            <c:spPr>
              <a:solidFill>
                <a:srgbClr val="691C3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4EA3-4778-83B0-C8F0DBD599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C-4EA3-4778-83B0-C8F0DBD599F3}"/>
              </c:ext>
            </c:extLst>
          </c:dPt>
          <c:dLbls>
            <c:dLbl>
              <c:idx val="0"/>
              <c:layout>
                <c:manualLayout>
                  <c:x val="0.17539222490212147"/>
                  <c:y val="-8.88792564388711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A3-4778-83B0-C8F0DBD599F3}"/>
                </c:ext>
              </c:extLst>
            </c:dLbl>
            <c:dLbl>
              <c:idx val="1"/>
              <c:layout>
                <c:manualLayout>
                  <c:x val="0.10459522574338934"/>
                  <c:y val="0.131573393692513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A3-4778-83B0-C8F0DBD599F3}"/>
                </c:ext>
              </c:extLst>
            </c:dLbl>
            <c:dLbl>
              <c:idx val="2"/>
              <c:layout>
                <c:manualLayout>
                  <c:x val="-0.17500076088430913"/>
                  <c:y val="5.6200140338521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A3-4778-83B0-C8F0DBD599F3}"/>
                </c:ext>
              </c:extLst>
            </c:dLbl>
            <c:dLbl>
              <c:idx val="4"/>
              <c:layout>
                <c:manualLayout>
                  <c:x val="2.286234621616216E-2"/>
                  <c:y val="0.111861275787576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A3-4778-83B0-C8F0DBD599F3}"/>
                </c:ext>
              </c:extLst>
            </c:dLbl>
            <c:dLbl>
              <c:idx val="5"/>
              <c:layout>
                <c:manualLayout>
                  <c:x val="-1.8896154841552933E-2"/>
                  <c:y val="-0.23784845177941516"/>
                </c:manualLayout>
              </c:layout>
              <c:tx>
                <c:rich>
                  <a:bodyPr/>
                  <a:lstStyle/>
                  <a:p>
                    <a:fld id="{12BFBC8E-5F68-47C0-BEA3-375BCB77FE7F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05FEE05C-E114-4658-A2EE-B2EB059CA07C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EA3-4778-83B0-C8F0DBD599F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'Trafico-Arribos'!$F$89:$F$94</c:f>
              <c:strCache>
                <c:ptCount val="6"/>
                <c:pt idx="0">
                  <c:v>CARGA GENERAL</c:v>
                </c:pt>
                <c:pt idx="1">
                  <c:v>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</c:v>
                </c:pt>
                <c:pt idx="5">
                  <c:v>CRUCEROS</c:v>
                </c:pt>
              </c:strCache>
            </c:strRef>
          </c:cat>
          <c:val>
            <c:numRef>
              <c:f>'Trafico-Arribos'!$I$89:$I$94</c:f>
              <c:numCache>
                <c:formatCode>_(* #,##0_);_(* \(#,##0\);_(* "-"??_);_(@_)</c:formatCode>
                <c:ptCount val="6"/>
                <c:pt idx="0">
                  <c:v>110</c:v>
                </c:pt>
                <c:pt idx="1">
                  <c:v>227</c:v>
                </c:pt>
                <c:pt idx="2">
                  <c:v>207</c:v>
                </c:pt>
                <c:pt idx="3">
                  <c:v>0</c:v>
                </c:pt>
                <c:pt idx="4">
                  <c:v>7</c:v>
                </c:pt>
                <c:pt idx="5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EA3-4778-83B0-C8F0DBD599F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200" b="1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288" r="0.7500000000000128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MOVIMIENTO</a:t>
            </a:r>
            <a:r>
              <a:rPr lang="es-MX" b="1" baseline="0">
                <a:solidFill>
                  <a:sysClr val="windowText" lastClr="000000"/>
                </a:solidFill>
              </a:rPr>
              <a:t> DE CONTENEDORES EN TEUS</a:t>
            </a: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 baseline="0">
                <a:solidFill>
                  <a:sysClr val="windowText" lastClr="000000"/>
                </a:solidFill>
              </a:rPr>
              <a:t>2024</a:t>
            </a:r>
            <a:endParaRPr lang="es-MX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45519932665588E-2"/>
          <c:y val="0.1483962862851099"/>
          <c:w val="0.86491662711902706"/>
          <c:h val="0.6210304383593842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TEUS!$A$9</c:f>
              <c:strCache>
                <c:ptCount val="1"/>
                <c:pt idx="0">
                  <c:v>IMPO (LL)</c:v>
                </c:pt>
              </c:strCache>
            </c:strRef>
          </c:tx>
          <c:spPr>
            <a:solidFill>
              <a:srgbClr val="691C32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732-4E28-BBC0-66B6CB68CF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TEUS!$B$9:$M$9</c:f>
              <c:numCache>
                <c:formatCode>_(* #,##0_);_(* \(#,##0\);_(* "-"??_);_(@_)</c:formatCode>
                <c:ptCount val="12"/>
                <c:pt idx="0">
                  <c:v>15084</c:v>
                </c:pt>
                <c:pt idx="1">
                  <c:v>17050</c:v>
                </c:pt>
                <c:pt idx="2">
                  <c:v>16309</c:v>
                </c:pt>
                <c:pt idx="3">
                  <c:v>18847</c:v>
                </c:pt>
                <c:pt idx="4">
                  <c:v>19740</c:v>
                </c:pt>
                <c:pt idx="5">
                  <c:v>12303</c:v>
                </c:pt>
                <c:pt idx="6">
                  <c:v>21272</c:v>
                </c:pt>
                <c:pt idx="7">
                  <c:v>21544</c:v>
                </c:pt>
                <c:pt idx="8">
                  <c:v>21010</c:v>
                </c:pt>
                <c:pt idx="9">
                  <c:v>17914</c:v>
                </c:pt>
                <c:pt idx="10">
                  <c:v>16048</c:v>
                </c:pt>
                <c:pt idx="11">
                  <c:v>12860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5732-4E28-BBC0-66B6CB68CF51}"/>
            </c:ext>
          </c:extLst>
        </c:ser>
        <c:ser>
          <c:idx val="1"/>
          <c:order val="1"/>
          <c:tx>
            <c:strRef>
              <c:f>TEUS!$A$10</c:f>
              <c:strCache>
                <c:ptCount val="1"/>
                <c:pt idx="0">
                  <c:v>IMPO (V)</c:v>
                </c:pt>
              </c:strCache>
            </c:strRef>
          </c:tx>
          <c:spPr>
            <a:solidFill>
              <a:srgbClr val="D4C19C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TEUS!$B$10:$M$10</c:f>
              <c:numCache>
                <c:formatCode>_(* #,##0_);_(* \(#,##0\);_(* "-"??_);_(@_)</c:formatCode>
                <c:ptCount val="12"/>
                <c:pt idx="0">
                  <c:v>224</c:v>
                </c:pt>
                <c:pt idx="1">
                  <c:v>458</c:v>
                </c:pt>
                <c:pt idx="2">
                  <c:v>1106</c:v>
                </c:pt>
                <c:pt idx="3">
                  <c:v>690</c:v>
                </c:pt>
                <c:pt idx="4">
                  <c:v>611</c:v>
                </c:pt>
                <c:pt idx="5">
                  <c:v>900</c:v>
                </c:pt>
                <c:pt idx="6">
                  <c:v>413</c:v>
                </c:pt>
                <c:pt idx="7">
                  <c:v>200</c:v>
                </c:pt>
                <c:pt idx="8">
                  <c:v>396</c:v>
                </c:pt>
                <c:pt idx="9">
                  <c:v>1022</c:v>
                </c:pt>
                <c:pt idx="10">
                  <c:v>155</c:v>
                </c:pt>
                <c:pt idx="11">
                  <c:v>1888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3-5732-4E28-BBC0-66B6CB68CF51}"/>
            </c:ext>
          </c:extLst>
        </c:ser>
        <c:ser>
          <c:idx val="2"/>
          <c:order val="2"/>
          <c:tx>
            <c:strRef>
              <c:f>TEUS!$A$11</c:f>
              <c:strCache>
                <c:ptCount val="1"/>
                <c:pt idx="0">
                  <c:v>EXPO (LL)</c:v>
                </c:pt>
              </c:strCache>
            </c:strRef>
          </c:tx>
          <c:spPr>
            <a:solidFill>
              <a:srgbClr val="9F2241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TEUS!$B$11:$M$11</c:f>
              <c:numCache>
                <c:formatCode>_(* #,##0_);_(* \(#,##0\);_(* "-"??_);_(@_)</c:formatCode>
                <c:ptCount val="12"/>
                <c:pt idx="0">
                  <c:v>4407</c:v>
                </c:pt>
                <c:pt idx="1">
                  <c:v>5444</c:v>
                </c:pt>
                <c:pt idx="2">
                  <c:v>5175</c:v>
                </c:pt>
                <c:pt idx="3">
                  <c:v>5879</c:v>
                </c:pt>
                <c:pt idx="4">
                  <c:v>6322</c:v>
                </c:pt>
                <c:pt idx="5">
                  <c:v>5974</c:v>
                </c:pt>
                <c:pt idx="6">
                  <c:v>5812</c:v>
                </c:pt>
                <c:pt idx="7">
                  <c:v>4989</c:v>
                </c:pt>
                <c:pt idx="8">
                  <c:v>4544</c:v>
                </c:pt>
                <c:pt idx="9">
                  <c:v>4629</c:v>
                </c:pt>
                <c:pt idx="10">
                  <c:v>4671</c:v>
                </c:pt>
                <c:pt idx="11">
                  <c:v>5245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4-5732-4E28-BBC0-66B6CB68CF51}"/>
            </c:ext>
          </c:extLst>
        </c:ser>
        <c:ser>
          <c:idx val="3"/>
          <c:order val="3"/>
          <c:tx>
            <c:strRef>
              <c:f>TEUS!$A$12</c:f>
              <c:strCache>
                <c:ptCount val="1"/>
                <c:pt idx="0">
                  <c:v>EXPO (V)</c:v>
                </c:pt>
              </c:strCache>
            </c:strRef>
          </c:tx>
          <c:spPr>
            <a:solidFill>
              <a:srgbClr val="BC955C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TEUS!$B$12:$M$12</c:f>
              <c:numCache>
                <c:formatCode>_(* #,##0_);_(* \(#,##0\);_(* "-"??_);_(@_)</c:formatCode>
                <c:ptCount val="12"/>
                <c:pt idx="0">
                  <c:v>9480</c:v>
                </c:pt>
                <c:pt idx="1">
                  <c:v>12488</c:v>
                </c:pt>
                <c:pt idx="2">
                  <c:v>13313</c:v>
                </c:pt>
                <c:pt idx="3">
                  <c:v>8095</c:v>
                </c:pt>
                <c:pt idx="4">
                  <c:v>9012</c:v>
                </c:pt>
                <c:pt idx="5">
                  <c:v>10475</c:v>
                </c:pt>
                <c:pt idx="6">
                  <c:v>13616</c:v>
                </c:pt>
                <c:pt idx="7">
                  <c:v>15766</c:v>
                </c:pt>
                <c:pt idx="8">
                  <c:v>13132</c:v>
                </c:pt>
                <c:pt idx="9">
                  <c:v>15661</c:v>
                </c:pt>
                <c:pt idx="10">
                  <c:v>18650</c:v>
                </c:pt>
                <c:pt idx="11">
                  <c:v>13712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5732-4E28-BBC0-66B6CB68CF51}"/>
            </c:ext>
          </c:extLst>
        </c:ser>
        <c:ser>
          <c:idx val="4"/>
          <c:order val="4"/>
          <c:tx>
            <c:strRef>
              <c:f>TEUS!$A$13</c:f>
              <c:strCache>
                <c:ptCount val="1"/>
                <c:pt idx="0">
                  <c:v>TRASBORDOS (IMP)</c:v>
                </c:pt>
              </c:strCache>
            </c:strRef>
          </c:tx>
          <c:invertIfNegative val="0"/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TEUS!$B$13:$M$13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61</c:v>
                </c:pt>
                <c:pt idx="5">
                  <c:v>0</c:v>
                </c:pt>
                <c:pt idx="6">
                  <c:v>3</c:v>
                </c:pt>
                <c:pt idx="7">
                  <c:v>12</c:v>
                </c:pt>
                <c:pt idx="8">
                  <c:v>0</c:v>
                </c:pt>
                <c:pt idx="9">
                  <c:v>4</c:v>
                </c:pt>
                <c:pt idx="10">
                  <c:v>20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E-42CA-9CEC-09137B9CBCC5}"/>
            </c:ext>
          </c:extLst>
        </c:ser>
        <c:ser>
          <c:idx val="5"/>
          <c:order val="5"/>
          <c:tx>
            <c:strRef>
              <c:f>TEUS!$A$14</c:f>
              <c:strCache>
                <c:ptCount val="1"/>
                <c:pt idx="0">
                  <c:v>TRASBORDOS (EXP)</c:v>
                </c:pt>
              </c:strCache>
            </c:strRef>
          </c:tx>
          <c:invertIfNegative val="0"/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TEUS!$B$14:$M$14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10</c:v>
                </c:pt>
                <c:pt idx="5">
                  <c:v>49</c:v>
                </c:pt>
                <c:pt idx="6">
                  <c:v>7</c:v>
                </c:pt>
                <c:pt idx="7">
                  <c:v>4</c:v>
                </c:pt>
                <c:pt idx="8">
                  <c:v>0</c:v>
                </c:pt>
                <c:pt idx="9">
                  <c:v>16</c:v>
                </c:pt>
                <c:pt idx="10">
                  <c:v>12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2E-42CA-9CEC-09137B9CB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4549279"/>
        <c:axId val="34166039"/>
      </c:barChart>
      <c:catAx>
        <c:axId val="1234549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34166039"/>
        <c:crosses val="autoZero"/>
        <c:auto val="1"/>
        <c:lblAlgn val="ctr"/>
        <c:lblOffset val="100"/>
        <c:noMultiLvlLbl val="1"/>
      </c:catAx>
      <c:valAx>
        <c:axId val="34166039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23454927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60473806863407"/>
          <c:y val="0.87888510204881121"/>
          <c:w val="0.42679052386273192"/>
          <c:h val="3.3552708896462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  <a:latin typeface="Montserrat" panose="00000500000000000000" pitchFamily="2" charset="0"/>
              </a:defRPr>
            </a:pPr>
            <a:r>
              <a:rPr lang="es-MX" sz="1200">
                <a:solidFill>
                  <a:sysClr val="windowText" lastClr="000000"/>
                </a:solidFill>
                <a:latin typeface="Montserrat" panose="00000500000000000000" pitchFamily="2" charset="0"/>
              </a:rPr>
              <a:t>MOVIMIENTO</a:t>
            </a:r>
            <a:r>
              <a:rPr lang="es-MX" sz="1200" baseline="0">
                <a:solidFill>
                  <a:sysClr val="windowText" lastClr="000000"/>
                </a:solidFill>
                <a:latin typeface="Montserrat" panose="00000500000000000000" pitchFamily="2" charset="0"/>
              </a:rPr>
              <a:t> DE CONTENEDORES EN TEUS</a:t>
            </a:r>
          </a:p>
          <a:p>
            <a:pPr>
              <a:defRPr sz="1200">
                <a:solidFill>
                  <a:sysClr val="windowText" lastClr="000000"/>
                </a:solidFill>
                <a:latin typeface="Montserrat" panose="00000500000000000000" pitchFamily="2" charset="0"/>
              </a:defRPr>
            </a:pPr>
            <a:r>
              <a:rPr lang="es-MX" sz="1200" baseline="0">
                <a:solidFill>
                  <a:sysClr val="windowText" lastClr="000000"/>
                </a:solidFill>
                <a:latin typeface="Montserrat" panose="00000500000000000000" pitchFamily="2" charset="0"/>
              </a:rPr>
              <a:t>2024-2023-2022</a:t>
            </a:r>
            <a:endParaRPr lang="es-MX" sz="1200">
              <a:solidFill>
                <a:sysClr val="windowText" lastClr="000000"/>
              </a:solidFill>
              <a:latin typeface="Montserrat" panose="00000500000000000000" pitchFamily="2" charset="0"/>
            </a:endParaRPr>
          </a:p>
        </c:rich>
      </c:tx>
      <c:layout>
        <c:manualLayout>
          <c:xMode val="edge"/>
          <c:yMode val="edge"/>
          <c:x val="0.41404675292781379"/>
          <c:y val="3.0755318718550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879172998112081E-2"/>
          <c:y val="0.12301643151692242"/>
          <c:w val="0.82282709398167331"/>
          <c:h val="0.58577443288559816"/>
        </c:manualLayout>
      </c:layout>
      <c:lineChart>
        <c:grouping val="standard"/>
        <c:varyColors val="1"/>
        <c:ser>
          <c:idx val="0"/>
          <c:order val="0"/>
          <c:tx>
            <c:strRef>
              <c:f>TEUS!$A$15</c:f>
              <c:strCache>
                <c:ptCount val="1"/>
                <c:pt idx="0">
                  <c:v>2024</c:v>
                </c:pt>
              </c:strCache>
            </c:strRef>
          </c:tx>
          <c:spPr>
            <a:ln w="57150" cmpd="sng">
              <a:solidFill>
                <a:srgbClr val="691C32">
                  <a:alpha val="100000"/>
                </a:srgbClr>
              </a:solidFill>
            </a:ln>
          </c:spPr>
          <c:marker>
            <c:symbol val="circle"/>
            <c:size val="8"/>
            <c:spPr>
              <a:solidFill>
                <a:srgbClr val="691C32">
                  <a:alpha val="100000"/>
                </a:srgbClr>
              </a:solidFill>
              <a:ln cmpd="sng">
                <a:solidFill>
                  <a:srgbClr val="691C32">
                    <a:alpha val="100000"/>
                  </a:srgbClr>
                </a:solidFill>
              </a:ln>
            </c:spPr>
          </c:marker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TEUS!$B$15:$M$15</c:f>
              <c:numCache>
                <c:formatCode>_-* #,##0_-;\-* #,##0_-;_-* "-"??_-;_-@</c:formatCode>
                <c:ptCount val="12"/>
                <c:pt idx="0">
                  <c:v>29195</c:v>
                </c:pt>
                <c:pt idx="1">
                  <c:v>35450</c:v>
                </c:pt>
                <c:pt idx="2">
                  <c:v>35911</c:v>
                </c:pt>
                <c:pt idx="3">
                  <c:v>33519</c:v>
                </c:pt>
                <c:pt idx="4">
                  <c:v>35756</c:v>
                </c:pt>
                <c:pt idx="5">
                  <c:v>29701</c:v>
                </c:pt>
                <c:pt idx="6">
                  <c:v>41123</c:v>
                </c:pt>
                <c:pt idx="7">
                  <c:v>42515</c:v>
                </c:pt>
                <c:pt idx="8">
                  <c:v>39082</c:v>
                </c:pt>
                <c:pt idx="9">
                  <c:v>39246</c:v>
                </c:pt>
                <c:pt idx="10">
                  <c:v>39556</c:v>
                </c:pt>
                <c:pt idx="11">
                  <c:v>33711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515-47E9-A96B-E9F09651A7DF}"/>
            </c:ext>
          </c:extLst>
        </c:ser>
        <c:ser>
          <c:idx val="1"/>
          <c:order val="1"/>
          <c:tx>
            <c:strRef>
              <c:f>TEUS!$A$16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9F2241"/>
              </a:solidFill>
            </a:ln>
          </c:spPr>
          <c:marker>
            <c:spPr>
              <a:ln>
                <a:solidFill>
                  <a:srgbClr val="9F2241"/>
                </a:solidFill>
              </a:ln>
            </c:spPr>
          </c:marker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TEUS!$B$16:$M$16</c:f>
              <c:numCache>
                <c:formatCode>#,##0</c:formatCode>
                <c:ptCount val="12"/>
                <c:pt idx="0" formatCode="_-* #,##0_-;\-* #,##0_-;_-* &quot;-&quot;??_-;_-@">
                  <c:v>34269</c:v>
                </c:pt>
                <c:pt idx="1">
                  <c:v>35760</c:v>
                </c:pt>
                <c:pt idx="2">
                  <c:v>31353</c:v>
                </c:pt>
                <c:pt idx="3">
                  <c:v>38468</c:v>
                </c:pt>
                <c:pt idx="4">
                  <c:v>40704</c:v>
                </c:pt>
                <c:pt idx="5">
                  <c:v>43191</c:v>
                </c:pt>
                <c:pt idx="6">
                  <c:v>41324</c:v>
                </c:pt>
                <c:pt idx="7">
                  <c:v>44165</c:v>
                </c:pt>
                <c:pt idx="8">
                  <c:v>40596</c:v>
                </c:pt>
                <c:pt idx="9">
                  <c:v>44828</c:v>
                </c:pt>
                <c:pt idx="10">
                  <c:v>35070</c:v>
                </c:pt>
                <c:pt idx="11">
                  <c:v>32455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2-4E3F-AAC8-56A55CAEE437}"/>
            </c:ext>
          </c:extLst>
        </c:ser>
        <c:ser>
          <c:idx val="2"/>
          <c:order val="2"/>
          <c:tx>
            <c:strRef>
              <c:f>TEUS!$A$17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rgbClr val="BC955C"/>
              </a:solidFill>
            </a:ln>
          </c:spPr>
          <c:marker>
            <c:spPr>
              <a:solidFill>
                <a:srgbClr val="BC955C"/>
              </a:solidFill>
              <a:ln w="28575">
                <a:solidFill>
                  <a:srgbClr val="BC955C"/>
                </a:solidFill>
              </a:ln>
            </c:spPr>
          </c:marker>
          <c:cat>
            <c:strRef>
              <c:f>TEUS!$B$8:$M$8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TEUS!$B$17:$M$17</c:f>
              <c:numCache>
                <c:formatCode>#,##0</c:formatCode>
                <c:ptCount val="12"/>
                <c:pt idx="0">
                  <c:v>28558</c:v>
                </c:pt>
                <c:pt idx="1">
                  <c:v>36287</c:v>
                </c:pt>
                <c:pt idx="2">
                  <c:v>36801</c:v>
                </c:pt>
                <c:pt idx="3">
                  <c:v>28347</c:v>
                </c:pt>
                <c:pt idx="4">
                  <c:v>44449</c:v>
                </c:pt>
                <c:pt idx="5">
                  <c:v>37081</c:v>
                </c:pt>
                <c:pt idx="6">
                  <c:v>37697</c:v>
                </c:pt>
                <c:pt idx="7">
                  <c:v>40930</c:v>
                </c:pt>
                <c:pt idx="8" formatCode="_(* #,##0_);_(* \(#,##0\);_(* &quot;-&quot;??_);_(@_)">
                  <c:v>40640</c:v>
                </c:pt>
                <c:pt idx="9" formatCode="_(* #,##0_);_(* \(#,##0\);_(* &quot;-&quot;??_);_(@_)">
                  <c:v>42972</c:v>
                </c:pt>
                <c:pt idx="10" formatCode="_(* #,##0_);_(* \(#,##0\);_(* &quot;-&quot;??_);_(@_)">
                  <c:v>36530</c:v>
                </c:pt>
                <c:pt idx="11" formatCode="_(* #,##0_);_(* \(#,##0\);_(* &quot;-&quot;??_);_(@_)">
                  <c:v>25724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2-4E3F-AAC8-56A55CAEE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026318"/>
        <c:axId val="1667827089"/>
      </c:lineChart>
      <c:catAx>
        <c:axId val="18080263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Montserrat" panose="00000500000000000000" pitchFamily="2" charset="0"/>
              </a:defRPr>
            </a:pPr>
            <a:endParaRPr lang="es-MX"/>
          </a:p>
        </c:txPr>
        <c:crossAx val="1667827089"/>
        <c:crosses val="autoZero"/>
        <c:auto val="1"/>
        <c:lblAlgn val="ctr"/>
        <c:lblOffset val="100"/>
        <c:noMultiLvlLbl val="1"/>
      </c:catAx>
      <c:valAx>
        <c:axId val="1667827089"/>
        <c:scaling>
          <c:orientation val="minMax"/>
          <c:max val="5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_-* #,##0_-;\-* #,##0_-;_-* &quot;-&quot;??_-;_-@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1" i="0">
                <a:solidFill>
                  <a:sysClr val="windowText" lastClr="000000"/>
                </a:solidFill>
                <a:latin typeface="Montserrat" panose="00000500000000000000" pitchFamily="2" charset="0"/>
              </a:defRPr>
            </a:pPr>
            <a:endParaRPr lang="es-MX"/>
          </a:p>
        </c:txPr>
        <c:crossAx val="1808026318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100" b="1">
                <a:solidFill>
                  <a:sysClr val="windowText" lastClr="000000"/>
                </a:solidFill>
                <a:latin typeface="Montserrat" panose="00000500000000000000" pitchFamily="2" charset="0"/>
              </a:defRPr>
            </a:pPr>
            <a:endParaRPr lang="es-MX"/>
          </a:p>
        </c:txPr>
      </c:dTable>
    </c:plotArea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/>
              <a:t>COMPOSICIÓN TEUS 2022-2024 
Periodo: Diciembre
 2024</a:t>
            </a:r>
          </a:p>
        </c:rich>
      </c:tx>
      <c:layout>
        <c:manualLayout>
          <c:xMode val="edge"/>
          <c:yMode val="edge"/>
          <c:x val="0.35053654631226283"/>
          <c:y val="4.743185611527003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1.7664205680362081E-2"/>
          <c:y val="0.3102976352930536"/>
          <c:w val="0.96069235478962389"/>
          <c:h val="0.61327265527456865"/>
        </c:manualLayout>
      </c:layout>
      <c:barChart>
        <c:barDir val="col"/>
        <c:grouping val="clustered"/>
        <c:varyColors val="1"/>
        <c:ser>
          <c:idx val="0"/>
          <c:order val="0"/>
          <c:tx>
            <c:v>2022</c:v>
          </c:tx>
          <c:spPr>
            <a:solidFill>
              <a:srgbClr val="BC955C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TEUS!$Q$9:$Q$14</c:f>
              <c:strCache>
                <c:ptCount val="6"/>
                <c:pt idx="0">
                  <c:v>IMPO LLENOS</c:v>
                </c:pt>
                <c:pt idx="1">
                  <c:v>IMPO VACIOS</c:v>
                </c:pt>
                <c:pt idx="2">
                  <c:v>EXPO LLENOS</c:v>
                </c:pt>
                <c:pt idx="3">
                  <c:v>EXPO VACIOS</c:v>
                </c:pt>
                <c:pt idx="4">
                  <c:v>TRASBORDOS (IMP)</c:v>
                </c:pt>
                <c:pt idx="5">
                  <c:v>TRASBORDOS (EXP)</c:v>
                </c:pt>
              </c:strCache>
            </c:strRef>
          </c:cat>
          <c:val>
            <c:numRef>
              <c:f>TEUS!$W$9:$W$14</c:f>
              <c:numCache>
                <c:formatCode>_(* #,##0_);_(* \(#,##0\);_(* "-"??_);_(@_)</c:formatCode>
                <c:ptCount val="6"/>
                <c:pt idx="0">
                  <c:v>206091</c:v>
                </c:pt>
                <c:pt idx="1">
                  <c:v>11306</c:v>
                </c:pt>
                <c:pt idx="2">
                  <c:v>72733</c:v>
                </c:pt>
                <c:pt idx="3">
                  <c:v>144071</c:v>
                </c:pt>
                <c:pt idx="4">
                  <c:v>879</c:v>
                </c:pt>
                <c:pt idx="5">
                  <c:v>936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88A5-4335-8C4B-65AA4339C4B0}"/>
            </c:ext>
          </c:extLst>
        </c:ser>
        <c:ser>
          <c:idx val="1"/>
          <c:order val="1"/>
          <c:tx>
            <c:v>2023</c:v>
          </c:tx>
          <c:spPr>
            <a:solidFill>
              <a:srgbClr val="691C32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TEUS!$Q$9:$Q$14</c:f>
              <c:strCache>
                <c:ptCount val="6"/>
                <c:pt idx="0">
                  <c:v>IMPO LLENOS</c:v>
                </c:pt>
                <c:pt idx="1">
                  <c:v>IMPO VACIOS</c:v>
                </c:pt>
                <c:pt idx="2">
                  <c:v>EXPO LLENOS</c:v>
                </c:pt>
                <c:pt idx="3">
                  <c:v>EXPO VACIOS</c:v>
                </c:pt>
                <c:pt idx="4">
                  <c:v>TRASBORDOS (IMP)</c:v>
                </c:pt>
                <c:pt idx="5">
                  <c:v>TRASBORDOS (EXP)</c:v>
                </c:pt>
              </c:strCache>
            </c:strRef>
          </c:cat>
          <c:val>
            <c:numRef>
              <c:f>TEUS!$T$9:$T$14</c:f>
              <c:numCache>
                <c:formatCode>_(* #,##0_);_(* \(#,##0\);_(* "-"??_);_(@_)</c:formatCode>
                <c:ptCount val="6"/>
                <c:pt idx="0">
                  <c:v>221182</c:v>
                </c:pt>
                <c:pt idx="1">
                  <c:v>10531</c:v>
                </c:pt>
                <c:pt idx="2">
                  <c:v>66816</c:v>
                </c:pt>
                <c:pt idx="3">
                  <c:v>163455</c:v>
                </c:pt>
                <c:pt idx="4">
                  <c:v>93</c:v>
                </c:pt>
                <c:pt idx="5">
                  <c:v>106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88A5-4335-8C4B-65AA4339C4B0}"/>
            </c:ext>
          </c:extLst>
        </c:ser>
        <c:ser>
          <c:idx val="2"/>
          <c:order val="2"/>
          <c:tx>
            <c:v>2024</c:v>
          </c:tx>
          <c:spPr>
            <a:solidFill>
              <a:srgbClr val="D4C19C"/>
            </a:solidFill>
            <a:ln>
              <a:noFill/>
            </a:ln>
            <a:effectLst/>
          </c:spPr>
          <c:invertIfNegative val="1"/>
          <c:dLbls>
            <c:dLbl>
              <c:idx val="3"/>
              <c:layout>
                <c:manualLayout>
                  <c:x val="-1.57093770199151E-3"/>
                  <c:y val="-2.259887005649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1C-4985-B620-0B31BC109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TEUS!$Q$9:$Q$14</c:f>
              <c:strCache>
                <c:ptCount val="6"/>
                <c:pt idx="0">
                  <c:v>IMPO LLENOS</c:v>
                </c:pt>
                <c:pt idx="1">
                  <c:v>IMPO VACIOS</c:v>
                </c:pt>
                <c:pt idx="2">
                  <c:v>EXPO LLENOS</c:v>
                </c:pt>
                <c:pt idx="3">
                  <c:v>EXPO VACIOS</c:v>
                </c:pt>
                <c:pt idx="4">
                  <c:v>TRASBORDOS (IMP)</c:v>
                </c:pt>
                <c:pt idx="5">
                  <c:v>TRASBORDOS (EXP)</c:v>
                </c:pt>
              </c:strCache>
            </c:strRef>
          </c:cat>
          <c:val>
            <c:numRef>
              <c:f>TEUS!$R$9:$R$14</c:f>
              <c:numCache>
                <c:formatCode>_(* #,##0_);_(* \(#,##0\);_(* "-"??_);_(@_)</c:formatCode>
                <c:ptCount val="6"/>
                <c:pt idx="0">
                  <c:v>209981</c:v>
                </c:pt>
                <c:pt idx="1">
                  <c:v>8063</c:v>
                </c:pt>
                <c:pt idx="2">
                  <c:v>63091</c:v>
                </c:pt>
                <c:pt idx="3">
                  <c:v>153400</c:v>
                </c:pt>
                <c:pt idx="4">
                  <c:v>116</c:v>
                </c:pt>
                <c:pt idx="5">
                  <c:v>114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88A5-4335-8C4B-65AA4339C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7168004"/>
        <c:axId val="782358579"/>
      </c:barChart>
      <c:catAx>
        <c:axId val="17771680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782358579"/>
        <c:crosses val="autoZero"/>
        <c:auto val="1"/>
        <c:lblAlgn val="ctr"/>
        <c:lblOffset val="100"/>
        <c:noMultiLvlLbl val="1"/>
      </c:catAx>
      <c:valAx>
        <c:axId val="7823585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7771680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40" b="1" i="0" u="none" strike="noStrike" kern="1200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MX"/>
              <a:t>MOVIMIENTO DE TEU's</a:t>
            </a:r>
          </a:p>
          <a:p>
            <a:pPr algn="ctr">
              <a:defRPr/>
            </a:pPr>
            <a:r>
              <a:rPr lang="es-MX"/>
              <a:t>2024-2023-2022</a:t>
            </a:r>
          </a:p>
        </c:rich>
      </c:tx>
      <c:layout>
        <c:manualLayout>
          <c:xMode val="edge"/>
          <c:yMode val="edge"/>
          <c:x val="0.46303476321659431"/>
          <c:y val="1.8940596238561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40" b="1" i="0" u="none" strike="noStrike" kern="1200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458468078456077E-2"/>
          <c:y val="7.5694717444668561E-2"/>
          <c:w val="0.95283064193247069"/>
          <c:h val="0.86162529243317965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rgbClr val="9F2241"/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rgbClr val="9F2241"/>
              </a:solidFill>
              <a:ln w="9525" cap="flat" cmpd="sng" algn="ctr">
                <a:solidFill>
                  <a:schemeClr val="dk1">
                    <a:tint val="8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7D37-4FB3-AE73-9B09E901E5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7D37-4FB3-AE73-9B09E901E5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D37-4FB3-AE73-9B09E901E5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7D37-4FB3-AE73-9B09E901E5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7D37-4FB3-AE73-9B09E901E5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4-7D37-4FB3-AE73-9B09E901E534}"/>
              </c:ext>
            </c:extLst>
          </c:dPt>
          <c:dPt>
            <c:idx val="28"/>
            <c:bubble3D val="0"/>
            <c:spPr>
              <a:ln w="28575" cap="rnd" cmpd="sng" algn="ctr">
                <a:solidFill>
                  <a:srgbClr val="9F224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6-4BFD-9C41-726FEF6CB94C}"/>
              </c:ext>
            </c:extLst>
          </c:dPt>
          <c:dLbls>
            <c:dLbl>
              <c:idx val="38"/>
              <c:layout>
                <c:manualLayout>
                  <c:x val="-2.0334809920705309E-2"/>
                  <c:y val="-4.2686614655967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6-4BFD-9C41-726FEF6CB94C}"/>
                </c:ext>
              </c:extLst>
            </c:dLbl>
            <c:dLbl>
              <c:idx val="3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6-4BFD-9C41-726FEF6CB94C}"/>
                </c:ext>
              </c:extLst>
            </c:dLbl>
            <c:dLbl>
              <c:idx val="4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6-4BFD-9C41-726FEF6CB94C}"/>
                </c:ext>
              </c:extLst>
            </c:dLbl>
            <c:dLbl>
              <c:idx val="4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6-4BFD-9C41-726FEF6CB94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 algn="ctr">
                  <a:defRPr sz="1200" b="1" i="0" u="none" strike="noStrike" kern="1200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8575" cap="rnd" cmpd="sng" algn="ctr">
                <a:solidFill>
                  <a:srgbClr val="98989A"/>
                </a:solidFill>
                <a:prstDash val="dash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28575" cap="rnd" cmpd="sng" algn="ctr">
                <a:solidFill>
                  <a:srgbClr val="B38E5D"/>
                </a:solidFill>
                <a:prstDash val="dash"/>
                <a:round/>
              </a:ln>
              <a:effectLst/>
            </c:spPr>
            <c:trendlineType val="linear"/>
            <c:intercept val="14519"/>
            <c:dispRSqr val="0"/>
            <c:dispEq val="0"/>
          </c:trendline>
          <c:cat>
            <c:numRef>
              <c:f>TEUS!$B$84:$AK$84</c:f>
              <c:numCache>
                <c:formatCode>mmm\-yy</c:formatCode>
                <c:ptCount val="36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</c:numCache>
            </c:numRef>
          </c:cat>
          <c:val>
            <c:numRef>
              <c:f>TEUS!$B$85:$AK$85</c:f>
              <c:numCache>
                <c:formatCode>_-* #,##0_-;\-* #,##0_-;_-* "-"??_-;_-@</c:formatCode>
                <c:ptCount val="36"/>
                <c:pt idx="0">
                  <c:v>29195</c:v>
                </c:pt>
                <c:pt idx="1">
                  <c:v>36287</c:v>
                </c:pt>
                <c:pt idx="2">
                  <c:v>36801</c:v>
                </c:pt>
                <c:pt idx="3">
                  <c:v>28347</c:v>
                </c:pt>
                <c:pt idx="4">
                  <c:v>44449</c:v>
                </c:pt>
                <c:pt idx="5">
                  <c:v>37081</c:v>
                </c:pt>
                <c:pt idx="6">
                  <c:v>37697</c:v>
                </c:pt>
                <c:pt idx="7">
                  <c:v>40930</c:v>
                </c:pt>
                <c:pt idx="8">
                  <c:v>40640</c:v>
                </c:pt>
                <c:pt idx="9">
                  <c:v>42972</c:v>
                </c:pt>
                <c:pt idx="10">
                  <c:v>36530</c:v>
                </c:pt>
                <c:pt idx="11">
                  <c:v>25724</c:v>
                </c:pt>
                <c:pt idx="12">
                  <c:v>34269</c:v>
                </c:pt>
                <c:pt idx="13">
                  <c:v>35760</c:v>
                </c:pt>
                <c:pt idx="14">
                  <c:v>31353</c:v>
                </c:pt>
                <c:pt idx="15">
                  <c:v>38468</c:v>
                </c:pt>
                <c:pt idx="16">
                  <c:v>40704</c:v>
                </c:pt>
                <c:pt idx="17">
                  <c:v>43191</c:v>
                </c:pt>
                <c:pt idx="18">
                  <c:v>41324</c:v>
                </c:pt>
                <c:pt idx="19">
                  <c:v>44165</c:v>
                </c:pt>
                <c:pt idx="20">
                  <c:v>40596</c:v>
                </c:pt>
                <c:pt idx="21">
                  <c:v>44828</c:v>
                </c:pt>
                <c:pt idx="22">
                  <c:v>35070</c:v>
                </c:pt>
                <c:pt idx="23">
                  <c:v>32455</c:v>
                </c:pt>
                <c:pt idx="24">
                  <c:v>29195</c:v>
                </c:pt>
                <c:pt idx="25">
                  <c:v>35450</c:v>
                </c:pt>
                <c:pt idx="26">
                  <c:v>35911</c:v>
                </c:pt>
                <c:pt idx="27">
                  <c:v>33519</c:v>
                </c:pt>
                <c:pt idx="28">
                  <c:v>35756</c:v>
                </c:pt>
                <c:pt idx="29">
                  <c:v>29701</c:v>
                </c:pt>
                <c:pt idx="30">
                  <c:v>41123</c:v>
                </c:pt>
                <c:pt idx="31">
                  <c:v>42515</c:v>
                </c:pt>
                <c:pt idx="32">
                  <c:v>39082</c:v>
                </c:pt>
                <c:pt idx="33">
                  <c:v>39246</c:v>
                </c:pt>
                <c:pt idx="34">
                  <c:v>39556</c:v>
                </c:pt>
                <c:pt idx="35">
                  <c:v>39247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EFB6-4BFD-9C41-726FEF6CB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297376"/>
        <c:axId val="1644304992"/>
      </c:lineChart>
      <c:dateAx>
        <c:axId val="164429737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1644304992"/>
        <c:crosses val="autoZero"/>
        <c:auto val="1"/>
        <c:lblOffset val="100"/>
        <c:baseTimeUnit val="months"/>
      </c:dateAx>
      <c:valAx>
        <c:axId val="1644304992"/>
        <c:scaling>
          <c:orientation val="minMax"/>
          <c:max val="50000"/>
          <c:min val="0"/>
        </c:scaling>
        <c:delete val="0"/>
        <c:axPos val="l"/>
        <c:numFmt formatCode="_-* #,##0_-;\-* #,##0_-;_-* &quot;-&quot;??_-;_-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1644297376"/>
        <c:crosses val="autoZero"/>
        <c:crossBetween val="between"/>
        <c:majorUnit val="5000"/>
        <c:minorUnit val="10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prstDash val="solid"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s-MX"/>
              <a:t>MOVIMIENTO DE CRUCEROS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473146831678141E-2"/>
          <c:y val="6.8862760398193473E-2"/>
          <c:w val="0.88811796336888249"/>
          <c:h val="0.84683656097041926"/>
        </c:manualLayout>
      </c:layout>
      <c:lineChart>
        <c:grouping val="standard"/>
        <c:varyColors val="1"/>
        <c:ser>
          <c:idx val="0"/>
          <c:order val="0"/>
          <c:tx>
            <c:strRef>
              <c:f>Cruceros!$I$11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mpd="sng">
              <a:solidFill>
                <a:srgbClr val="D4C19C"/>
              </a:solidFill>
              <a:prstDash val="solid"/>
              <a:headEnd type="diamond" w="med" len="med"/>
              <a:tailEnd type="diamond" w="med" len="me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20909126600469E-17"/>
                  <c:y val="-3.7537537537537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F-40D8-969F-011BA86CE6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Cruceros!$H$12:$H$23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Cruceros!$I$12:$I$23</c:f>
              <c:numCache>
                <c:formatCode>#,##0</c:formatCode>
                <c:ptCount val="12"/>
                <c:pt idx="0">
                  <c:v>34</c:v>
                </c:pt>
                <c:pt idx="1">
                  <c:v>26</c:v>
                </c:pt>
                <c:pt idx="2">
                  <c:v>32</c:v>
                </c:pt>
                <c:pt idx="3">
                  <c:v>34</c:v>
                </c:pt>
                <c:pt idx="4">
                  <c:v>23</c:v>
                </c:pt>
                <c:pt idx="5">
                  <c:v>20</c:v>
                </c:pt>
                <c:pt idx="6">
                  <c:v>20</c:v>
                </c:pt>
                <c:pt idx="7">
                  <c:v>19</c:v>
                </c:pt>
                <c:pt idx="8">
                  <c:v>21</c:v>
                </c:pt>
                <c:pt idx="9">
                  <c:v>30</c:v>
                </c:pt>
                <c:pt idx="10" formatCode="General">
                  <c:v>34</c:v>
                </c:pt>
                <c:pt idx="11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F-40D8-969F-011BA86CE6A3}"/>
            </c:ext>
          </c:extLst>
        </c:ser>
        <c:ser>
          <c:idx val="1"/>
          <c:order val="1"/>
          <c:tx>
            <c:strRef>
              <c:f>Cruceros!$J$11</c:f>
              <c:strCache>
                <c:ptCount val="1"/>
                <c:pt idx="0">
                  <c:v>2024</c:v>
                </c:pt>
              </c:strCache>
            </c:strRef>
          </c:tx>
          <c:spPr>
            <a:ln w="28575" cmpd="sng">
              <a:solidFill>
                <a:srgbClr val="9F2241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9F2241"/>
              </a:solidFill>
              <a:ln cmpd="sng"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1.3260401127134097E-3"/>
                  <c:y val="-5.25525525525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F-40D8-969F-011BA86CE6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Cruceros!$H$12:$H$23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Cruceros!$J$12:$J$23</c:f>
              <c:numCache>
                <c:formatCode>#,##0</c:formatCode>
                <c:ptCount val="12"/>
                <c:pt idx="0">
                  <c:v>24</c:v>
                </c:pt>
                <c:pt idx="1">
                  <c:v>22</c:v>
                </c:pt>
                <c:pt idx="2">
                  <c:v>21</c:v>
                </c:pt>
                <c:pt idx="3">
                  <c:v>26</c:v>
                </c:pt>
                <c:pt idx="4">
                  <c:v>26</c:v>
                </c:pt>
                <c:pt idx="5">
                  <c:v>23</c:v>
                </c:pt>
                <c:pt idx="6">
                  <c:v>25</c:v>
                </c:pt>
                <c:pt idx="7">
                  <c:v>21</c:v>
                </c:pt>
                <c:pt idx="8" formatCode="0">
                  <c:v>13</c:v>
                </c:pt>
                <c:pt idx="9" formatCode="0">
                  <c:v>19</c:v>
                </c:pt>
                <c:pt idx="10" formatCode="0">
                  <c:v>26</c:v>
                </c:pt>
                <c:pt idx="11" formatCode="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F-40D8-969F-011BA86CE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3512302"/>
        <c:axId val="1697621034"/>
      </c:lineChart>
      <c:catAx>
        <c:axId val="12635123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MX"/>
          </a:p>
        </c:txPr>
        <c:crossAx val="1697621034"/>
        <c:crosses val="autoZero"/>
        <c:auto val="1"/>
        <c:lblAlgn val="ctr"/>
        <c:lblOffset val="100"/>
        <c:noMultiLvlLbl val="1"/>
      </c:catAx>
      <c:valAx>
        <c:axId val="1697621034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s-MX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>
              <a:defRPr/>
            </a:pPr>
            <a:endParaRPr lang="es-MX"/>
          </a:p>
        </c:txPr>
        <c:crossAx val="126351230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480545511073974"/>
          <c:y val="0.48999065995128982"/>
          <c:w val="4.9493476606672394E-2"/>
          <c:h val="8.325979522829916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txPr>
    <a:bodyPr/>
    <a:lstStyle/>
    <a:p>
      <a:pPr>
        <a:defRPr sz="1800" b="1">
          <a:solidFill>
            <a:sysClr val="windowText" lastClr="000000"/>
          </a:solidFill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MX" sz="1200" b="1"/>
              <a:t>MOVIMIENTO DE PASAJEROS</a:t>
            </a:r>
          </a:p>
        </c:rich>
      </c:tx>
      <c:layout>
        <c:manualLayout>
          <c:xMode val="edge"/>
          <c:yMode val="edge"/>
          <c:x val="0.41267846149994863"/>
          <c:y val="2.2194739322495386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784113492397633E-2"/>
          <c:y val="0.16268714546111379"/>
          <c:w val="0.95702076032643912"/>
          <c:h val="0.68656048753231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Cruceros!$L$11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F2241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AC-4EEA-8E84-174A25F69E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AAC-4EEA-8E84-174A25F69EB6}"/>
              </c:ext>
            </c:extLst>
          </c:dPt>
          <c:dLbls>
            <c:dLbl>
              <c:idx val="0"/>
              <c:layout>
                <c:manualLayout>
                  <c:x val="-8.6527537502363323E-3"/>
                  <c:y val="-2.42255575143413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C-4EEA-8E84-174A25F69EB6}"/>
                </c:ext>
              </c:extLst>
            </c:dLbl>
            <c:dLbl>
              <c:idx val="1"/>
              <c:layout>
                <c:manualLayout>
                  <c:x val="-2.1580716695035018E-3"/>
                  <c:y val="-1.701548543975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C-4EEA-8E84-174A25F69EB6}"/>
                </c:ext>
              </c:extLst>
            </c:dLbl>
            <c:spPr>
              <a:solidFill>
                <a:srgbClr val="9F2241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sz="1200"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Cruceros!$H$12:$H$23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Cruceros!$L$12:$L$23</c:f>
              <c:numCache>
                <c:formatCode>_(* #,##0_);_(* \(#,##0\);_(* "-"??_);_(@_)</c:formatCode>
                <c:ptCount val="12"/>
                <c:pt idx="0">
                  <c:v>93027</c:v>
                </c:pt>
                <c:pt idx="1">
                  <c:v>81453</c:v>
                </c:pt>
                <c:pt idx="2">
                  <c:v>99872</c:v>
                </c:pt>
                <c:pt idx="3">
                  <c:v>110653</c:v>
                </c:pt>
                <c:pt idx="4">
                  <c:v>66635</c:v>
                </c:pt>
                <c:pt idx="5">
                  <c:v>72579</c:v>
                </c:pt>
                <c:pt idx="6">
                  <c:v>73824</c:v>
                </c:pt>
                <c:pt idx="7">
                  <c:v>67246</c:v>
                </c:pt>
                <c:pt idx="8">
                  <c:v>64447</c:v>
                </c:pt>
                <c:pt idx="9">
                  <c:v>90963</c:v>
                </c:pt>
                <c:pt idx="10">
                  <c:v>104309</c:v>
                </c:pt>
                <c:pt idx="11">
                  <c:v>81882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AC-4EEA-8E84-174A25F69EB6}"/>
            </c:ext>
          </c:extLst>
        </c:ser>
        <c:ser>
          <c:idx val="1"/>
          <c:order val="1"/>
          <c:tx>
            <c:strRef>
              <c:f>Cruceros!$M$11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D4C19C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4444225443196168E-3"/>
                  <c:y val="-1.9417645619187469E-2"/>
                </c:manualLayout>
              </c:layout>
              <c:tx>
                <c:rich>
                  <a:bodyPr/>
                  <a:lstStyle/>
                  <a:p>
                    <a:fld id="{BD325EE9-951E-4F51-8D52-646FA76B3538}" type="VALUE">
                      <a:rPr lang="en-US" sz="120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AAC-4EEA-8E84-174A25F69EB6}"/>
                </c:ext>
              </c:extLst>
            </c:dLbl>
            <c:dLbl>
              <c:idx val="1"/>
              <c:layout>
                <c:manualLayout>
                  <c:x val="0"/>
                  <c:y val="-1.0088350465002447E-2"/>
                </c:manualLayout>
              </c:layout>
              <c:tx>
                <c:rich>
                  <a:bodyPr/>
                  <a:lstStyle/>
                  <a:p>
                    <a:fld id="{30A2D621-D088-4A75-9382-2984BD20CA54}" type="VALUE">
                      <a:rPr lang="en-US" sz="120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AAC-4EEA-8E84-174A25F69EB6}"/>
                </c:ext>
              </c:extLst>
            </c:dLbl>
            <c:dLbl>
              <c:idx val="2"/>
              <c:layout>
                <c:manualLayout>
                  <c:x val="7.2221127215977535E-4"/>
                  <c:y val="-5.3959862946647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1-4920-8208-A3273A32B177}"/>
                </c:ext>
              </c:extLst>
            </c:dLbl>
            <c:dLbl>
              <c:idx val="3"/>
              <c:layout>
                <c:manualLayout>
                  <c:x val="1.4444225443196036E-3"/>
                  <c:y val="-8.64843367596677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E5-47D0-B2CA-98A9DEF4CBD8}"/>
                </c:ext>
              </c:extLst>
            </c:dLbl>
            <c:dLbl>
              <c:idx val="4"/>
              <c:layout>
                <c:manualLayout>
                  <c:x val="7.222112721598018E-4"/>
                  <c:y val="-1.6660915320606949E-2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4C-4F79-B994-A5A5C78C09BD}"/>
                </c:ext>
              </c:extLst>
            </c:dLbl>
            <c:dLbl>
              <c:idx val="5"/>
              <c:layout>
                <c:manualLayout>
                  <c:x val="-1.4444225443196036E-3"/>
                  <c:y val="-9.1175966715614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1-48C8-9353-ECDC2EA8ADC9}"/>
                </c:ext>
              </c:extLst>
            </c:dLbl>
            <c:dLbl>
              <c:idx val="6"/>
              <c:layout>
                <c:manualLayout>
                  <c:x val="-1.4444225443196036E-3"/>
                  <c:y val="-5.68159569260896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18-4999-97A0-5FCB9ACCEA4B}"/>
                </c:ext>
              </c:extLst>
            </c:dLbl>
            <c:dLbl>
              <c:idx val="7"/>
              <c:layout>
                <c:manualLayout>
                  <c:x val="-1.0592309628412389E-16"/>
                  <c:y val="-1.1294542339696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8F-4F5D-8924-219E92452FE3}"/>
                </c:ext>
              </c:extLst>
            </c:dLbl>
            <c:dLbl>
              <c:idx val="8"/>
              <c:layout>
                <c:manualLayout>
                  <c:x val="-7.2221127215990773E-4"/>
                  <c:y val="-8.0264317180616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F-4F5D-8924-219E92452FE3}"/>
                </c:ext>
              </c:extLst>
            </c:dLbl>
            <c:dLbl>
              <c:idx val="9"/>
              <c:layout>
                <c:manualLayout>
                  <c:x val="7.2221127215969588E-4"/>
                  <c:y val="-1.5555555555555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4-4AA3-801C-2CB9D7D94080}"/>
                </c:ext>
              </c:extLst>
            </c:dLbl>
            <c:dLbl>
              <c:idx val="10"/>
              <c:layout>
                <c:manualLayout>
                  <c:x val="-1.4444225443198155E-3"/>
                  <c:y val="-7.56975036710776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4-4AA3-801C-2CB9D7D94080}"/>
                </c:ext>
              </c:extLst>
            </c:dLbl>
            <c:dLbl>
              <c:idx val="11"/>
              <c:layout>
                <c:manualLayout>
                  <c:x val="5.9961843493356226E-4"/>
                  <c:y val="0.246117801451289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4-4AA3-801C-2CB9D7D94080}"/>
                </c:ext>
              </c:extLst>
            </c:dLbl>
            <c:spPr>
              <a:solidFill>
                <a:srgbClr val="BC955C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txPr>
              <a:bodyPr rot="0" vert="horz"/>
              <a:lstStyle/>
              <a:p>
                <a:pPr algn="ctr">
                  <a:defRPr sz="1200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Cruceros!$H$12:$H$23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Cruceros!$M$12:$M$23</c:f>
              <c:numCache>
                <c:formatCode>_(* #,##0_);_(* \(#,##0\);_(* "-"??_);_(@_)</c:formatCode>
                <c:ptCount val="12"/>
                <c:pt idx="0">
                  <c:v>69530</c:v>
                </c:pt>
                <c:pt idx="1">
                  <c:v>65869</c:v>
                </c:pt>
                <c:pt idx="2">
                  <c:v>66071</c:v>
                </c:pt>
                <c:pt idx="3">
                  <c:v>79537</c:v>
                </c:pt>
                <c:pt idx="4">
                  <c:v>94074</c:v>
                </c:pt>
                <c:pt idx="5">
                  <c:v>95590</c:v>
                </c:pt>
                <c:pt idx="6">
                  <c:v>106585</c:v>
                </c:pt>
                <c:pt idx="7">
                  <c:v>86237</c:v>
                </c:pt>
                <c:pt idx="8">
                  <c:v>45060</c:v>
                </c:pt>
                <c:pt idx="9">
                  <c:v>58554</c:v>
                </c:pt>
                <c:pt idx="10">
                  <c:v>95365</c:v>
                </c:pt>
                <c:pt idx="11">
                  <c:v>86849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AC-4EEA-8E84-174A25F69E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45795680"/>
        <c:axId val="1645802208"/>
      </c:barChart>
      <c:catAx>
        <c:axId val="16457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s-MX"/>
          </a:p>
        </c:txPr>
        <c:crossAx val="1645802208"/>
        <c:crosses val="autoZero"/>
        <c:auto val="1"/>
        <c:lblAlgn val="ctr"/>
        <c:lblOffset val="100"/>
        <c:noMultiLvlLbl val="0"/>
      </c:catAx>
      <c:valAx>
        <c:axId val="164580220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1645795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980232939632746"/>
          <c:y val="9.2033518745936571E-2"/>
          <c:w val="0.28028217475696598"/>
          <c:h val="8.3484587330907509E-2"/>
        </c:manualLayout>
      </c:layout>
      <c:overlay val="0"/>
      <c:txPr>
        <a:bodyPr/>
        <a:lstStyle/>
        <a:p>
          <a:pPr rtl="0">
            <a:defRPr sz="1200" b="1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142875</xdr:colOff>
      <xdr:row>67</xdr:row>
      <xdr:rowOff>57150</xdr:rowOff>
    </xdr:from>
    <xdr:ext cx="533400" cy="3619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84063" y="3603788"/>
          <a:ext cx="52387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Montserrat"/>
              <a:ea typeface="Montserrat"/>
              <a:cs typeface="Montserrat"/>
              <a:sym typeface="Montserrat"/>
            </a:rPr>
            <a:t>2023</a:t>
          </a:r>
          <a:endParaRPr sz="1400"/>
        </a:p>
      </xdr:txBody>
    </xdr:sp>
    <xdr:clientData fLocksWithSheet="0"/>
  </xdr:oneCellAnchor>
  <xdr:oneCellAnchor>
    <xdr:from>
      <xdr:col>8</xdr:col>
      <xdr:colOff>714375</xdr:colOff>
      <xdr:row>45</xdr:row>
      <xdr:rowOff>161925</xdr:rowOff>
    </xdr:from>
    <xdr:ext cx="1247775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9679781" y="9484519"/>
          <a:ext cx="1247775" cy="38100"/>
          <a:chOff x="4722113" y="3780000"/>
          <a:chExt cx="1247775" cy="0"/>
        </a:xfrm>
      </xdr:grpSpPr>
      <xdr:cxnSp macro="">
        <xdr:nvCxnSpPr>
          <xdr:cNvPr id="7" name="Shape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4722113" y="3780000"/>
            <a:ext cx="1247775" cy="0"/>
          </a:xfrm>
          <a:prstGeom prst="straightConnector1">
            <a:avLst/>
          </a:prstGeom>
          <a:noFill/>
          <a:ln w="254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6</xdr:col>
      <xdr:colOff>123825</xdr:colOff>
      <xdr:row>3</xdr:row>
      <xdr:rowOff>47625</xdr:rowOff>
    </xdr:from>
    <xdr:to>
      <xdr:col>13</xdr:col>
      <xdr:colOff>936171</xdr:colOff>
      <xdr:row>24</xdr:row>
      <xdr:rowOff>29441</xdr:rowOff>
    </xdr:to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FA363CA0-0E9E-4228-95C4-99B48DAA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44</xdr:row>
      <xdr:rowOff>66675</xdr:rowOff>
    </xdr:from>
    <xdr:to>
      <xdr:col>13</xdr:col>
      <xdr:colOff>621845</xdr:colOff>
      <xdr:row>69</xdr:row>
      <xdr:rowOff>167368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E231F5BE-4096-461D-AEBF-B6151DDA1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25</xdr:row>
      <xdr:rowOff>28575</xdr:rowOff>
    </xdr:from>
    <xdr:to>
      <xdr:col>13</xdr:col>
      <xdr:colOff>936172</xdr:colOff>
      <xdr:row>43</xdr:row>
      <xdr:rowOff>129268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BD40852-8141-4DA6-BCCD-761B43FB0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0.66472</cdr:x>
      <cdr:y>0.89667</cdr:y>
    </cdr:from>
    <cdr:to>
      <cdr:x>0.82087</cdr:x>
      <cdr:y>0.96226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8BC0057-C895-4D09-9AD4-BAE71F8692FB}"/>
            </a:ext>
          </a:extLst>
        </cdr:cNvPr>
        <cdr:cNvSpPr txBox="1"/>
      </cdr:nvSpPr>
      <cdr:spPr>
        <a:xfrm xmlns:a="http://schemas.openxmlformats.org/drawingml/2006/main">
          <a:off x="4087246" y="4797080"/>
          <a:ext cx="960146" cy="350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1100" b="1">
              <a:latin typeface="Montserrat" panose="00000500000000000000" pitchFamily="2" charset="0"/>
            </a:rPr>
            <a:t>2024</a:t>
          </a:r>
        </a:p>
        <a:p xmlns:a="http://schemas.openxmlformats.org/drawingml/2006/main">
          <a:pPr algn="ctr"/>
          <a:endParaRPr lang="es-MX" sz="1100" b="1">
            <a:latin typeface="Montserrat" panose="00000500000000000000" pitchFamily="2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606878</xdr:colOff>
      <xdr:row>25</xdr:row>
      <xdr:rowOff>0</xdr:rowOff>
    </xdr:from>
    <xdr:ext cx="19269075" cy="8477250"/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3</xdr:col>
      <xdr:colOff>76199</xdr:colOff>
      <xdr:row>22</xdr:row>
      <xdr:rowOff>38100</xdr:rowOff>
    </xdr:from>
    <xdr:to>
      <xdr:col>10</xdr:col>
      <xdr:colOff>1104900</xdr:colOff>
      <xdr:row>72</xdr:row>
      <xdr:rowOff>89991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54ACEF4-41D5-4B2E-8DAB-8ACB22157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16</xdr:row>
      <xdr:rowOff>9526</xdr:rowOff>
    </xdr:from>
    <xdr:to>
      <xdr:col>10</xdr:col>
      <xdr:colOff>152400</xdr:colOff>
      <xdr:row>61</xdr:row>
      <xdr:rowOff>104776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6B5DAC-0E66-43C4-97A0-F3869BC25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12555</xdr:colOff>
      <xdr:row>96</xdr:row>
      <xdr:rowOff>109539</xdr:rowOff>
    </xdr:from>
    <xdr:to>
      <xdr:col>8</xdr:col>
      <xdr:colOff>1610591</xdr:colOff>
      <xdr:row>145</xdr:row>
      <xdr:rowOff>69274</xdr:rowOff>
    </xdr:to>
    <xdr:graphicFrame macro="">
      <xdr:nvGraphicFramePr>
        <xdr:cNvPr id="3" name="Chart 2522">
          <a:extLst>
            <a:ext uri="{FF2B5EF4-FFF2-40B4-BE49-F238E27FC236}">
              <a16:creationId xmlns:a16="http://schemas.microsoft.com/office/drawing/2014/main" id="{4E9B601E-5DB3-44EE-8D2D-E92EE53B7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18</xdr:row>
      <xdr:rowOff>66675</xdr:rowOff>
    </xdr:from>
    <xdr:ext cx="15125699" cy="6381750"/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</xdr:colOff>
      <xdr:row>48</xdr:row>
      <xdr:rowOff>126547</xdr:rowOff>
    </xdr:from>
    <xdr:ext cx="16287750" cy="6865924"/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15</xdr:col>
      <xdr:colOff>381000</xdr:colOff>
      <xdr:row>92</xdr:row>
      <xdr:rowOff>76200</xdr:rowOff>
    </xdr:from>
    <xdr:ext cx="16168687" cy="6743700"/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666750</xdr:colOff>
      <xdr:row>27</xdr:row>
      <xdr:rowOff>28575</xdr:rowOff>
    </xdr:from>
    <xdr:ext cx="280606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164536" y="6641646"/>
          <a:ext cx="28060650" cy="38100"/>
          <a:chOff x="0" y="3770475"/>
          <a:chExt cx="10692000" cy="19050"/>
        </a:xfrm>
      </xdr:grpSpPr>
      <xdr:cxnSp macro="">
        <xdr:nvCxnSpPr>
          <xdr:cNvPr id="7" name="Shape 7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CxnSpPr/>
        </xdr:nvCxnSpPr>
        <xdr:spPr>
          <a:xfrm rot="10800000" flipH="1">
            <a:off x="0" y="3770475"/>
            <a:ext cx="10692000" cy="19050"/>
          </a:xfrm>
          <a:prstGeom prst="straightConnector1">
            <a:avLst/>
          </a:prstGeom>
          <a:solidFill>
            <a:srgbClr val="00CCFF"/>
          </a:solidFill>
          <a:ln>
            <a:noFill/>
          </a:ln>
          <a:effectLst>
            <a:outerShdw dist="35921" dir="2700000" algn="ctr" rotWithShape="0">
              <a:srgbClr val="000000"/>
            </a:outerShdw>
          </a:effectLst>
        </xdr:spPr>
      </xdr:cxnSp>
    </xdr:grpSp>
    <xdr:clientData fLocksWithSheet="0"/>
  </xdr:oneCellAnchor>
  <xdr:oneCellAnchor>
    <xdr:from>
      <xdr:col>12</xdr:col>
      <xdr:colOff>361950</xdr:colOff>
      <xdr:row>46</xdr:row>
      <xdr:rowOff>85725</xdr:rowOff>
    </xdr:from>
    <xdr:ext cx="2409825" cy="135255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4159593" y="11352439"/>
          <a:ext cx="2409825" cy="1352550"/>
          <a:chOff x="4145850" y="3108488"/>
          <a:chExt cx="2400300" cy="1343025"/>
        </a:xfrm>
      </xdr:grpSpPr>
      <xdr:cxnSp macro="">
        <xdr:nvCxnSpPr>
          <xdr:cNvPr id="4" name="Shape 8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>
            <a:off x="4145850" y="3108488"/>
            <a:ext cx="2400300" cy="1343025"/>
          </a:xfrm>
          <a:prstGeom prst="straightConnector1">
            <a:avLst/>
          </a:prstGeom>
          <a:solidFill>
            <a:srgbClr val="00CCFF"/>
          </a:solidFill>
          <a:ln>
            <a:noFill/>
          </a:ln>
          <a:effectLst>
            <a:outerShdw dist="35921" dir="2700000" algn="ctr" rotWithShape="0">
              <a:srgbClr val="000000"/>
            </a:outerShdw>
          </a:effectLst>
        </xdr:spPr>
      </xdr:cxnSp>
    </xdr:grpSp>
    <xdr:clientData fLocksWithSheet="0"/>
  </xdr:oneCellAnchor>
  <xdr:oneCellAnchor>
    <xdr:from>
      <xdr:col>12</xdr:col>
      <xdr:colOff>323850</xdr:colOff>
      <xdr:row>44</xdr:row>
      <xdr:rowOff>133350</xdr:rowOff>
    </xdr:from>
    <xdr:ext cx="28565475" cy="43815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4121493" y="10910207"/>
          <a:ext cx="28565475" cy="438150"/>
          <a:chOff x="0" y="3565688"/>
          <a:chExt cx="10692000" cy="428625"/>
        </a:xfrm>
      </xdr:grpSpPr>
      <xdr:cxnSp macro="">
        <xdr:nvCxnSpPr>
          <xdr:cNvPr id="6" name="Shape 9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CxnSpPr/>
        </xdr:nvCxnSpPr>
        <xdr:spPr>
          <a:xfrm rot="10800000" flipH="1">
            <a:off x="0" y="3565688"/>
            <a:ext cx="10692000" cy="428625"/>
          </a:xfrm>
          <a:prstGeom prst="straightConnector1">
            <a:avLst/>
          </a:prstGeom>
          <a:solidFill>
            <a:srgbClr val="00CCFF"/>
          </a:solidFill>
          <a:ln>
            <a:noFill/>
          </a:ln>
          <a:effectLst>
            <a:outerShdw dist="35921" dir="2700000" algn="ctr" rotWithShape="0">
              <a:srgbClr val="000000"/>
            </a:outerShdw>
          </a:effectLst>
        </xdr:spPr>
      </xdr:cxnSp>
    </xdr:grpSp>
    <xdr:clientData fLocksWithSheet="0"/>
  </xdr:oneCellAnchor>
  <xdr:oneCellAnchor>
    <xdr:from>
      <xdr:col>25</xdr:col>
      <xdr:colOff>107497</xdr:colOff>
      <xdr:row>54</xdr:row>
      <xdr:rowOff>190500</xdr:rowOff>
    </xdr:from>
    <xdr:ext cx="5838825" cy="1190625"/>
    <xdr:sp macro="" textlink="">
      <xdr:nvSpPr>
        <xdr:cNvPr id="12" name="Shape 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9308426" y="13416643"/>
          <a:ext cx="5838825" cy="1190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dk1"/>
              </a:solidFill>
              <a:latin typeface="Montserrat"/>
              <a:ea typeface="Montserrat"/>
              <a:cs typeface="Montserrat"/>
              <a:sym typeface="Montserrat"/>
            </a:rPr>
            <a:t>Promedio: 37,067 TEUS</a:t>
          </a:r>
          <a:endParaRPr sz="1400"/>
        </a:p>
      </xdr:txBody>
    </xdr:sp>
    <xdr:clientData fLocksWithSheet="0"/>
  </xdr:oneCellAnchor>
  <xdr:twoCellAnchor>
    <xdr:from>
      <xdr:col>14</xdr:col>
      <xdr:colOff>734785</xdr:colOff>
      <xdr:row>20</xdr:row>
      <xdr:rowOff>92529</xdr:rowOff>
    </xdr:from>
    <xdr:to>
      <xdr:col>40</xdr:col>
      <xdr:colOff>258999</xdr:colOff>
      <xdr:row>73</xdr:row>
      <xdr:rowOff>83623</xdr:rowOff>
    </xdr:to>
    <xdr:graphicFrame macro="">
      <xdr:nvGraphicFramePr>
        <xdr:cNvPr id="13" name="5 Gráfico">
          <a:extLst>
            <a:ext uri="{FF2B5EF4-FFF2-40B4-BE49-F238E27FC236}">
              <a16:creationId xmlns:a16="http://schemas.microsoft.com/office/drawing/2014/main" id="{258E7083-FDDA-4BF9-82D3-90A5F0BA8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0.03177</cdr:x>
      <cdr:y>0.45601</cdr:y>
    </cdr:from>
    <cdr:to>
      <cdr:x>0.98476</cdr:x>
      <cdr:y>0.46434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BB77E79E-AB0D-478C-BAB5-5434A918F26A}"/>
            </a:ext>
          </a:extLst>
        </cdr:cNvPr>
        <cdr:cNvCxnSpPr/>
      </cdr:nvCxnSpPr>
      <cdr:spPr bwMode="auto">
        <a:xfrm xmlns:a="http://schemas.openxmlformats.org/drawingml/2006/main" flipV="1">
          <a:off x="471488" y="3912395"/>
          <a:ext cx="14144625" cy="71437"/>
        </a:xfrm>
        <a:prstGeom xmlns:a="http://schemas.openxmlformats.org/drawingml/2006/main" prst="line">
          <a:avLst/>
        </a:prstGeom>
        <a:solidFill xmlns:a="http://schemas.openxmlformats.org/drawingml/2006/main">
          <a:srgbClr val="00CC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algn="ctr" rotWithShape="0">
            <a:srgbClr val="000000"/>
          </a:outerShdw>
        </a:effectLst>
      </cdr:spPr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22274892" cy="8458200"/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744682</xdr:colOff>
      <xdr:row>70</xdr:row>
      <xdr:rowOff>43482</xdr:rowOff>
    </xdr:from>
    <xdr:to>
      <xdr:col>18</xdr:col>
      <xdr:colOff>242454</xdr:colOff>
      <xdr:row>104</xdr:row>
      <xdr:rowOff>43482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DDBA38AF-DF5B-4B0E-AB27-454DC6A19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showGridLines="0" tabSelected="1" zoomScale="80" zoomScaleNormal="80" workbookViewId="0">
      <selection activeCell="B14" sqref="B14:C14"/>
    </sheetView>
  </sheetViews>
  <sheetFormatPr baseColWidth="10" defaultColWidth="12.5703125" defaultRowHeight="15" customHeight="1" x14ac:dyDescent="0.2"/>
  <cols>
    <col min="1" max="1" width="23.28515625" customWidth="1"/>
    <col min="2" max="2" width="18.7109375" customWidth="1"/>
    <col min="3" max="3" width="19" customWidth="1"/>
    <col min="4" max="4" width="18.28515625" customWidth="1"/>
    <col min="5" max="5" width="20.85546875" customWidth="1"/>
    <col min="6" max="6" width="11.5703125" customWidth="1"/>
    <col min="7" max="11" width="11.42578125" customWidth="1"/>
    <col min="12" max="12" width="11.7109375" customWidth="1"/>
    <col min="13" max="13" width="11.42578125" customWidth="1"/>
    <col min="14" max="14" width="35.28515625" customWidth="1"/>
    <col min="15" max="26" width="11.42578125" customWidth="1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26"/>
      <c r="O1" s="425"/>
    </row>
    <row r="2" spans="1:15" ht="18.75" x14ac:dyDescent="0.2">
      <c r="A2" s="437" t="s">
        <v>0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9"/>
      <c r="O2" s="425"/>
    </row>
    <row r="3" spans="1:15" ht="18.75" x14ac:dyDescent="0.2">
      <c r="A3" s="437" t="s">
        <v>1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9"/>
      <c r="O3" s="425"/>
    </row>
    <row r="4" spans="1:15" ht="18.75" x14ac:dyDescent="0.35">
      <c r="A4" s="440" t="s">
        <v>155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9"/>
      <c r="O4" s="425"/>
    </row>
    <row r="5" spans="1:15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27"/>
      <c r="O5" s="425"/>
    </row>
    <row r="6" spans="1:1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27"/>
      <c r="O6" s="425"/>
    </row>
    <row r="7" spans="1:15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27"/>
      <c r="O7" s="425"/>
    </row>
    <row r="8" spans="1:15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28"/>
      <c r="O8" s="425"/>
    </row>
    <row r="9" spans="1:15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28"/>
      <c r="O9" s="425"/>
    </row>
    <row r="10" spans="1:15" ht="21.75" x14ac:dyDescent="0.2">
      <c r="A10" s="441" t="s">
        <v>2</v>
      </c>
      <c r="B10" s="438"/>
      <c r="C10" s="438"/>
      <c r="D10" s="438"/>
      <c r="E10" s="442"/>
      <c r="F10" s="8"/>
      <c r="G10" s="7"/>
      <c r="H10" s="7"/>
      <c r="I10" s="7"/>
      <c r="J10" s="7"/>
      <c r="K10" s="7"/>
      <c r="L10" s="7"/>
      <c r="M10" s="7"/>
      <c r="N10" s="428"/>
      <c r="O10" s="425"/>
    </row>
    <row r="11" spans="1:15" ht="19.5" thickBot="1" x14ac:dyDescent="0.25">
      <c r="A11" s="264" t="s">
        <v>3</v>
      </c>
      <c r="B11" s="264">
        <v>2023</v>
      </c>
      <c r="C11" s="264">
        <v>2024</v>
      </c>
      <c r="D11" s="265" t="s">
        <v>4</v>
      </c>
      <c r="E11" s="264" t="s">
        <v>5</v>
      </c>
      <c r="F11" s="9"/>
      <c r="G11" s="7"/>
      <c r="H11" s="7"/>
      <c r="I11" s="7"/>
      <c r="J11" s="7"/>
      <c r="K11" s="7"/>
      <c r="L11" s="7"/>
      <c r="M11" s="7"/>
      <c r="N11" s="428"/>
      <c r="O11" s="425"/>
    </row>
    <row r="12" spans="1:15" ht="18.75" x14ac:dyDescent="0.2">
      <c r="A12" s="10" t="s">
        <v>6</v>
      </c>
      <c r="B12" s="11">
        <v>2587360.0959999999</v>
      </c>
      <c r="C12" s="271">
        <f>'Trafico-Arribos'!N10</f>
        <v>2502486.1902000001</v>
      </c>
      <c r="D12" s="12">
        <f t="shared" ref="D12:D15" si="0">+C12-B12</f>
        <v>-84873.905799999833</v>
      </c>
      <c r="E12" s="13">
        <f t="shared" ref="E12:E14" si="1">+(C12-B12)/B12</f>
        <v>-3.2803283134501829E-2</v>
      </c>
      <c r="F12" s="9"/>
      <c r="G12" s="7"/>
      <c r="H12" s="7"/>
      <c r="I12" s="7"/>
      <c r="J12" s="7"/>
      <c r="K12" s="7"/>
      <c r="L12" s="7"/>
      <c r="M12" s="7"/>
      <c r="N12" s="428"/>
      <c r="O12" s="425"/>
    </row>
    <row r="13" spans="1:15" ht="18.75" x14ac:dyDescent="0.2">
      <c r="A13" s="14" t="s">
        <v>7</v>
      </c>
      <c r="B13" s="15">
        <v>631418.56400000013</v>
      </c>
      <c r="C13" s="272">
        <f>'Trafico-Arribos'!N11</f>
        <v>560494.28500000003</v>
      </c>
      <c r="D13" s="16">
        <f t="shared" si="0"/>
        <v>-70924.279000000097</v>
      </c>
      <c r="E13" s="17">
        <f t="shared" si="1"/>
        <v>-0.11232529900720511</v>
      </c>
      <c r="F13" s="9"/>
      <c r="G13" s="7"/>
      <c r="H13" s="7"/>
      <c r="I13" s="7"/>
      <c r="J13" s="7"/>
      <c r="K13" s="7"/>
      <c r="L13" s="7"/>
      <c r="M13" s="7"/>
      <c r="N13" s="428"/>
      <c r="O13" s="425"/>
    </row>
    <row r="14" spans="1:15" ht="18.75" x14ac:dyDescent="0.2">
      <c r="A14" s="14" t="s">
        <v>8</v>
      </c>
      <c r="B14" s="18">
        <v>838123.06400000013</v>
      </c>
      <c r="C14" s="272">
        <f>'Trafico-Arribos'!N12</f>
        <v>926048.14800000004</v>
      </c>
      <c r="D14" s="16">
        <f t="shared" si="0"/>
        <v>87925.083999999915</v>
      </c>
      <c r="E14" s="17">
        <f t="shared" si="1"/>
        <v>0.10490712853118657</v>
      </c>
      <c r="F14" s="19"/>
      <c r="G14" s="7"/>
      <c r="H14" s="7"/>
      <c r="I14" s="7"/>
      <c r="J14" s="7"/>
      <c r="K14" s="7"/>
      <c r="L14" s="7"/>
      <c r="M14" s="7"/>
      <c r="N14" s="428"/>
      <c r="O14" s="425"/>
    </row>
    <row r="15" spans="1:15" ht="18.75" thickBot="1" x14ac:dyDescent="0.4">
      <c r="A15" s="266" t="s">
        <v>9</v>
      </c>
      <c r="B15" s="267">
        <f t="shared" ref="B15:C15" si="2">SUM(B12:B14)</f>
        <v>4056901.7240000004</v>
      </c>
      <c r="C15" s="267">
        <f t="shared" si="2"/>
        <v>3989028.6232000003</v>
      </c>
      <c r="D15" s="267">
        <f t="shared" si="0"/>
        <v>-67873.100800000131</v>
      </c>
      <c r="E15" s="268">
        <f>(C15-B15)/B15</f>
        <v>-1.6730279759668176E-2</v>
      </c>
      <c r="F15" s="7"/>
      <c r="G15" s="7"/>
      <c r="H15" s="7"/>
      <c r="I15" s="7"/>
      <c r="J15" s="7"/>
      <c r="K15" s="7"/>
      <c r="L15" s="7"/>
      <c r="M15" s="7"/>
      <c r="N15" s="428"/>
      <c r="O15" s="425"/>
    </row>
    <row r="16" spans="1:15" ht="15.75" customHeight="1" x14ac:dyDescent="0.2">
      <c r="A16" s="20"/>
      <c r="B16" s="21"/>
      <c r="C16" s="22"/>
      <c r="D16" s="7"/>
      <c r="E16" s="7"/>
      <c r="F16" s="7"/>
      <c r="G16" s="7"/>
      <c r="H16" s="7"/>
      <c r="I16" s="7"/>
      <c r="J16" s="7"/>
      <c r="K16" s="7"/>
      <c r="L16" s="7"/>
      <c r="M16" s="7"/>
      <c r="N16" s="428"/>
      <c r="O16" s="425"/>
    </row>
    <row r="17" spans="1:15" x14ac:dyDescent="0.2">
      <c r="A17" s="6"/>
      <c r="B17" s="23"/>
      <c r="C17" s="22"/>
      <c r="D17" s="24"/>
      <c r="E17" s="7"/>
      <c r="F17" s="7"/>
      <c r="G17" s="7"/>
      <c r="H17" s="7"/>
      <c r="I17" s="7"/>
      <c r="J17" s="7"/>
      <c r="K17" s="7"/>
      <c r="L17" s="7"/>
      <c r="N17" s="425"/>
      <c r="O17" s="425"/>
    </row>
    <row r="18" spans="1:15" x14ac:dyDescent="0.2">
      <c r="A18" s="6"/>
      <c r="B18" s="23"/>
      <c r="C18" s="25"/>
      <c r="D18" s="25"/>
      <c r="E18" s="7"/>
      <c r="F18" s="7"/>
      <c r="G18" s="7"/>
      <c r="H18" s="7"/>
      <c r="I18" s="7"/>
      <c r="J18" s="7"/>
      <c r="K18" s="7"/>
      <c r="L18" s="7"/>
      <c r="N18" s="425"/>
      <c r="O18" s="425"/>
    </row>
    <row r="19" spans="1:15" x14ac:dyDescent="0.2">
      <c r="A19" s="6"/>
      <c r="B19" s="7"/>
      <c r="C19" s="7"/>
      <c r="D19" s="26"/>
      <c r="E19" s="7"/>
      <c r="F19" s="7"/>
      <c r="G19" s="7"/>
      <c r="H19" s="7"/>
      <c r="I19" s="7"/>
      <c r="J19" s="7"/>
      <c r="K19" s="7"/>
      <c r="L19" s="7"/>
    </row>
    <row r="20" spans="1:15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5" ht="15.75" customHeight="1" x14ac:dyDescent="0.2">
      <c r="A21" s="6"/>
      <c r="B21" s="7"/>
      <c r="C21" s="7"/>
      <c r="D21" s="7"/>
      <c r="E21" s="27"/>
      <c r="F21" s="7"/>
      <c r="G21" s="7"/>
      <c r="H21" s="7"/>
      <c r="I21" s="7"/>
      <c r="J21" s="7"/>
      <c r="K21" s="7"/>
      <c r="L21" s="7"/>
    </row>
    <row r="22" spans="1:15" ht="15.75" customHeight="1" x14ac:dyDescent="0.2">
      <c r="A22" s="6"/>
      <c r="B22" s="3"/>
      <c r="C22" s="7"/>
      <c r="D22" s="7" t="s">
        <v>10</v>
      </c>
      <c r="E22" s="7"/>
      <c r="F22" s="7"/>
      <c r="G22" s="7"/>
      <c r="H22" s="7"/>
      <c r="I22" s="7"/>
      <c r="J22" s="7"/>
      <c r="K22" s="7"/>
      <c r="L22" s="7"/>
    </row>
    <row r="23" spans="1:15" ht="15.75" customHeight="1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5" ht="15.75" customHeight="1" x14ac:dyDescent="0.2">
      <c r="A24" s="6"/>
      <c r="B24" s="7"/>
      <c r="C24" s="7"/>
      <c r="D24" s="3"/>
      <c r="E24" s="7"/>
      <c r="F24" s="7"/>
      <c r="G24" s="7"/>
      <c r="H24" s="7"/>
      <c r="I24" s="7"/>
      <c r="J24" s="7"/>
      <c r="K24" s="7"/>
      <c r="L24" s="7"/>
    </row>
    <row r="25" spans="1:15" ht="15.75" customHeight="1" x14ac:dyDescent="0.2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5" ht="15.75" customHeight="1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5" ht="15.75" customHeight="1" x14ac:dyDescent="0.2">
      <c r="A27" s="6"/>
      <c r="B27" s="7"/>
      <c r="C27" s="7"/>
      <c r="D27" s="7"/>
      <c r="E27" s="7"/>
      <c r="F27" s="8"/>
      <c r="G27" s="7"/>
      <c r="H27" s="7"/>
      <c r="I27" s="7"/>
      <c r="J27" s="7"/>
      <c r="K27" s="7"/>
      <c r="L27" s="7"/>
    </row>
    <row r="28" spans="1:15" ht="15.75" customHeight="1" x14ac:dyDescent="0.2">
      <c r="A28" s="6"/>
      <c r="B28" s="7"/>
      <c r="C28" s="7"/>
      <c r="D28" s="7"/>
      <c r="E28" s="7"/>
      <c r="F28" s="9"/>
      <c r="G28" s="7"/>
      <c r="H28" s="7"/>
      <c r="I28" s="7"/>
      <c r="J28" s="7"/>
      <c r="K28" s="7"/>
      <c r="L28" s="7"/>
    </row>
    <row r="29" spans="1:15" ht="15.75" customHeight="1" x14ac:dyDescent="0.2">
      <c r="A29" s="441" t="s">
        <v>11</v>
      </c>
      <c r="B29" s="438"/>
      <c r="C29" s="438"/>
      <c r="D29" s="438"/>
      <c r="E29" s="442"/>
      <c r="F29" s="9"/>
      <c r="G29" s="7"/>
      <c r="H29" s="7"/>
      <c r="I29" s="7"/>
      <c r="J29" s="7"/>
      <c r="K29" s="7"/>
      <c r="L29" s="7"/>
    </row>
    <row r="30" spans="1:15" ht="15.75" customHeight="1" x14ac:dyDescent="0.2">
      <c r="A30" s="264" t="s">
        <v>3</v>
      </c>
      <c r="B30" s="264">
        <v>2023</v>
      </c>
      <c r="C30" s="264">
        <v>2024</v>
      </c>
      <c r="D30" s="265" t="s">
        <v>12</v>
      </c>
      <c r="E30" s="264" t="s">
        <v>5</v>
      </c>
      <c r="F30" s="9"/>
      <c r="G30" s="7"/>
      <c r="H30" s="7"/>
      <c r="I30" s="7"/>
      <c r="J30" s="7"/>
      <c r="K30" s="7"/>
      <c r="L30" s="7"/>
    </row>
    <row r="31" spans="1:15" ht="15.75" customHeight="1" x14ac:dyDescent="0.2">
      <c r="A31" s="10" t="s">
        <v>6</v>
      </c>
      <c r="B31" s="28">
        <v>231713</v>
      </c>
      <c r="C31" s="273">
        <f>TEUS!AB9</f>
        <v>218044</v>
      </c>
      <c r="D31" s="12">
        <f t="shared" ref="D31:D34" si="3">+C31-B31</f>
        <v>-13669</v>
      </c>
      <c r="E31" s="13">
        <f t="shared" ref="E31:E34" si="4">(C31-B31)/B31</f>
        <v>-5.899107948194534E-2</v>
      </c>
      <c r="F31" s="9"/>
      <c r="G31" s="7"/>
      <c r="H31" s="7"/>
      <c r="I31" s="7"/>
      <c r="J31" s="7"/>
      <c r="K31" s="7"/>
      <c r="L31" s="7"/>
    </row>
    <row r="32" spans="1:15" ht="15.75" customHeight="1" x14ac:dyDescent="0.2">
      <c r="A32" s="14" t="s">
        <v>7</v>
      </c>
      <c r="B32" s="29">
        <v>230271</v>
      </c>
      <c r="C32" s="274">
        <f>TEUS!AB10</f>
        <v>216491</v>
      </c>
      <c r="D32" s="16">
        <f t="shared" si="3"/>
        <v>-13780</v>
      </c>
      <c r="E32" s="17">
        <f t="shared" si="4"/>
        <v>-5.9842533362863756E-2</v>
      </c>
      <c r="F32" s="19"/>
      <c r="G32" s="7"/>
      <c r="H32" s="7"/>
      <c r="I32" s="7"/>
      <c r="J32" s="7"/>
      <c r="K32" s="7"/>
      <c r="L32" s="7"/>
    </row>
    <row r="33" spans="1:15" ht="13.5" customHeight="1" x14ac:dyDescent="0.2">
      <c r="A33" s="14" t="s">
        <v>13</v>
      </c>
      <c r="B33" s="29">
        <v>199</v>
      </c>
      <c r="C33" s="274">
        <f>TEUS!AB11</f>
        <v>230</v>
      </c>
      <c r="D33" s="16">
        <f t="shared" si="3"/>
        <v>31</v>
      </c>
      <c r="E33" s="17">
        <f t="shared" si="4"/>
        <v>0.15577889447236182</v>
      </c>
      <c r="F33" s="7"/>
      <c r="G33" s="7"/>
      <c r="H33" s="7"/>
      <c r="I33" s="7"/>
      <c r="J33" s="7"/>
      <c r="K33" s="7"/>
      <c r="L33" s="7"/>
    </row>
    <row r="34" spans="1:15" ht="15.75" customHeight="1" x14ac:dyDescent="0.35">
      <c r="A34" s="266" t="s">
        <v>9</v>
      </c>
      <c r="B34" s="269">
        <f t="shared" ref="B34:C34" si="5">SUM(B31:B33)</f>
        <v>462183</v>
      </c>
      <c r="C34" s="269">
        <f t="shared" si="5"/>
        <v>434765</v>
      </c>
      <c r="D34" s="269">
        <f t="shared" si="3"/>
        <v>-27418</v>
      </c>
      <c r="E34" s="270">
        <f t="shared" si="4"/>
        <v>-5.9322822345261511E-2</v>
      </c>
      <c r="F34" s="7"/>
      <c r="G34" s="7"/>
      <c r="H34" s="7"/>
      <c r="I34" s="7"/>
      <c r="J34" s="7"/>
      <c r="K34" s="7"/>
      <c r="L34" s="7"/>
    </row>
    <row r="35" spans="1:15" ht="15.75" customHeight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5" ht="15.75" customHeight="1" x14ac:dyDescent="0.2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5" ht="15.75" customHeight="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5" ht="15.75" customHeight="1" x14ac:dyDescent="0.2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5" ht="15.75" customHeight="1" x14ac:dyDescent="0.2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5" ht="15.75" customHeight="1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5" ht="15.75" customHeight="1" x14ac:dyDescent="0.2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5" ht="15.75" customHeight="1" x14ac:dyDescent="0.2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5" ht="15.75" customHeight="1" x14ac:dyDescent="0.2">
      <c r="A43" s="6"/>
      <c r="B43" s="7"/>
      <c r="C43" s="7"/>
      <c r="D43" s="3"/>
      <c r="E43" s="7"/>
      <c r="F43" s="7"/>
      <c r="G43" s="7"/>
      <c r="H43" s="7"/>
      <c r="I43" s="7"/>
      <c r="J43" s="7"/>
      <c r="K43" s="7"/>
      <c r="L43" s="7"/>
    </row>
    <row r="44" spans="1:15" ht="15.75" customHeight="1" x14ac:dyDescent="0.2">
      <c r="A44" s="431" t="s">
        <v>14</v>
      </c>
      <c r="B44" s="432"/>
      <c r="C44" s="432"/>
      <c r="D44" s="432"/>
      <c r="E44" s="433"/>
      <c r="F44" s="396"/>
      <c r="G44" s="396"/>
      <c r="H44" s="396"/>
      <c r="I44" s="396"/>
      <c r="J44" s="397"/>
      <c r="K44" s="396"/>
      <c r="L44" s="396"/>
      <c r="M44" s="398"/>
      <c r="N44" s="398"/>
      <c r="O44" s="398"/>
    </row>
    <row r="45" spans="1:15" ht="15.75" customHeight="1" x14ac:dyDescent="0.2">
      <c r="A45" s="264" t="s">
        <v>3</v>
      </c>
      <c r="B45" s="265">
        <v>2023</v>
      </c>
      <c r="C45" s="264">
        <v>2024</v>
      </c>
      <c r="D45" s="264" t="s">
        <v>4</v>
      </c>
      <c r="E45" s="265" t="s">
        <v>5</v>
      </c>
      <c r="F45" s="399"/>
      <c r="G45" s="396"/>
      <c r="H45" s="396"/>
      <c r="I45" s="396"/>
      <c r="J45" s="396"/>
      <c r="K45" s="396"/>
      <c r="L45" s="396"/>
      <c r="M45" s="398"/>
      <c r="N45" s="398"/>
      <c r="O45" s="398"/>
    </row>
    <row r="46" spans="1:15" ht="15.75" customHeight="1" x14ac:dyDescent="0.2">
      <c r="A46" s="400" t="s">
        <v>15</v>
      </c>
      <c r="B46" s="30">
        <f>Cruceros!L24</f>
        <v>1006890</v>
      </c>
      <c r="C46" s="429">
        <f>Cruceros!M24</f>
        <v>949321</v>
      </c>
      <c r="D46" s="401">
        <f t="shared" ref="D46:D47" si="6">+C46-B46</f>
        <v>-57569</v>
      </c>
      <c r="E46" s="402">
        <f t="shared" ref="E46:E47" si="7">(C46-B46)/B46</f>
        <v>-5.7175063810346712E-2</v>
      </c>
      <c r="F46" s="403"/>
      <c r="G46" s="396"/>
      <c r="H46" s="396"/>
      <c r="I46" s="396"/>
      <c r="J46" s="396"/>
      <c r="K46" s="396"/>
      <c r="L46" s="396"/>
      <c r="M46" s="398"/>
      <c r="N46" s="398"/>
      <c r="O46" s="398"/>
    </row>
    <row r="47" spans="1:15" ht="15.75" customHeight="1" x14ac:dyDescent="0.2">
      <c r="A47" s="404" t="s">
        <v>16</v>
      </c>
      <c r="B47" s="31">
        <f>Cruceros!I24</f>
        <v>320</v>
      </c>
      <c r="C47" s="430">
        <f>Cruceros!J24</f>
        <v>272</v>
      </c>
      <c r="D47" s="405">
        <f t="shared" si="6"/>
        <v>-48</v>
      </c>
      <c r="E47" s="406">
        <f t="shared" si="7"/>
        <v>-0.15</v>
      </c>
      <c r="F47" s="403"/>
      <c r="G47" s="396"/>
      <c r="H47" s="396"/>
      <c r="I47" s="396"/>
      <c r="J47" s="396"/>
      <c r="K47" s="396"/>
      <c r="L47" s="396"/>
      <c r="M47" s="398"/>
      <c r="N47" s="398"/>
      <c r="O47" s="398"/>
    </row>
    <row r="48" spans="1:15" ht="15.75" customHeight="1" x14ac:dyDescent="0.2">
      <c r="A48" s="407"/>
      <c r="B48" s="396"/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98"/>
      <c r="N48" s="398"/>
      <c r="O48" s="398"/>
    </row>
    <row r="49" spans="1:15" ht="15.75" customHeight="1" x14ac:dyDescent="0.2">
      <c r="A49" s="407"/>
      <c r="B49" s="396"/>
      <c r="C49" s="396"/>
      <c r="D49" s="396"/>
      <c r="E49" s="408"/>
      <c r="F49" s="396"/>
      <c r="G49" s="396"/>
      <c r="H49" s="396"/>
      <c r="I49" s="396"/>
      <c r="J49" s="396"/>
      <c r="K49" s="396"/>
      <c r="L49" s="396"/>
      <c r="M49" s="434"/>
      <c r="N49" s="398"/>
      <c r="O49" s="398"/>
    </row>
    <row r="50" spans="1:15" ht="15.75" customHeight="1" x14ac:dyDescent="0.2">
      <c r="A50" s="409"/>
      <c r="B50" s="396"/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435"/>
      <c r="N50" s="398"/>
      <c r="O50" s="398"/>
    </row>
    <row r="51" spans="1:15" ht="15.75" customHeight="1" x14ac:dyDescent="0.2">
      <c r="A51" s="409"/>
      <c r="B51" s="396"/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435"/>
      <c r="N51" s="398"/>
      <c r="O51" s="398"/>
    </row>
    <row r="52" spans="1:15" ht="15.75" customHeight="1" x14ac:dyDescent="0.2">
      <c r="A52" s="409"/>
      <c r="B52" s="396"/>
      <c r="C52" s="396"/>
      <c r="D52" s="408"/>
      <c r="E52" s="396"/>
      <c r="F52" s="396"/>
      <c r="G52" s="396"/>
      <c r="H52" s="396"/>
      <c r="I52" s="396"/>
      <c r="J52" s="396"/>
      <c r="K52" s="396"/>
      <c r="L52" s="396"/>
      <c r="M52" s="435"/>
      <c r="N52" s="398"/>
      <c r="O52" s="398"/>
    </row>
    <row r="53" spans="1:15" ht="15.75" customHeight="1" x14ac:dyDescent="0.2">
      <c r="A53" s="410"/>
      <c r="B53" s="411"/>
      <c r="C53" s="396"/>
      <c r="D53" s="396"/>
      <c r="E53" s="396"/>
      <c r="F53" s="396"/>
      <c r="G53" s="396"/>
      <c r="H53" s="396"/>
      <c r="I53" s="396"/>
      <c r="J53" s="396"/>
      <c r="K53" s="396"/>
      <c r="L53" s="396"/>
      <c r="M53" s="435"/>
      <c r="N53" s="398"/>
      <c r="O53" s="398"/>
    </row>
    <row r="54" spans="1:15" ht="15.75" customHeight="1" x14ac:dyDescent="0.2">
      <c r="A54" s="410"/>
      <c r="B54" s="411"/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435"/>
      <c r="N54" s="398"/>
      <c r="O54" s="398"/>
    </row>
    <row r="55" spans="1:15" ht="15.75" customHeight="1" x14ac:dyDescent="0.2">
      <c r="A55" s="410"/>
      <c r="B55" s="411"/>
      <c r="C55" s="396"/>
      <c r="D55" s="396"/>
      <c r="E55" s="396"/>
      <c r="F55" s="396"/>
      <c r="G55" s="396"/>
      <c r="H55" s="396"/>
      <c r="I55" s="396"/>
      <c r="J55" s="396"/>
      <c r="K55" s="396"/>
      <c r="L55" s="396"/>
      <c r="M55" s="436"/>
      <c r="N55" s="398"/>
      <c r="O55" s="398"/>
    </row>
    <row r="56" spans="1:15" ht="15.75" customHeight="1" x14ac:dyDescent="0.2">
      <c r="A56" s="410"/>
      <c r="B56" s="411"/>
      <c r="C56" s="396"/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8"/>
      <c r="O56" s="398"/>
    </row>
    <row r="57" spans="1:15" ht="15.75" customHeight="1" x14ac:dyDescent="0.2">
      <c r="A57" s="409"/>
      <c r="B57" s="411"/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8"/>
      <c r="O57" s="398"/>
    </row>
    <row r="58" spans="1:15" ht="15.75" customHeight="1" x14ac:dyDescent="0.2">
      <c r="A58" s="409"/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8"/>
      <c r="O58" s="398"/>
    </row>
    <row r="59" spans="1:15" ht="15.75" customHeight="1" x14ac:dyDescent="0.2">
      <c r="A59" s="409"/>
      <c r="B59" s="396"/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8"/>
      <c r="O59" s="398"/>
    </row>
    <row r="60" spans="1:15" ht="15.75" customHeight="1" x14ac:dyDescent="0.2">
      <c r="A60" s="409"/>
      <c r="B60" s="396"/>
      <c r="C60" s="396"/>
      <c r="D60" s="396"/>
      <c r="E60" s="396"/>
      <c r="F60" s="396"/>
      <c r="G60" s="396"/>
      <c r="H60" s="396"/>
      <c r="I60" s="396"/>
      <c r="J60" s="396"/>
      <c r="K60" s="396"/>
      <c r="L60" s="396"/>
      <c r="M60" s="396"/>
      <c r="N60" s="398"/>
      <c r="O60" s="398"/>
    </row>
    <row r="61" spans="1:15" ht="15.75" customHeight="1" x14ac:dyDescent="0.2">
      <c r="A61" s="409"/>
      <c r="B61" s="396"/>
      <c r="C61" s="396"/>
      <c r="D61" s="396"/>
      <c r="E61" s="396"/>
      <c r="F61" s="396"/>
      <c r="G61" s="396"/>
      <c r="H61" s="396"/>
      <c r="I61" s="396"/>
      <c r="J61" s="396"/>
      <c r="K61" s="396"/>
      <c r="L61" s="396"/>
      <c r="M61" s="396"/>
      <c r="N61" s="398"/>
      <c r="O61" s="398"/>
    </row>
    <row r="62" spans="1:15" ht="15.75" customHeight="1" x14ac:dyDescent="0.2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398"/>
      <c r="O62" s="398"/>
    </row>
    <row r="63" spans="1:15" ht="15" customHeight="1" x14ac:dyDescent="0.2">
      <c r="A63" s="398"/>
      <c r="B63" s="398"/>
      <c r="C63" s="398"/>
      <c r="D63" s="398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</row>
    <row r="64" spans="1:15" ht="15" customHeight="1" x14ac:dyDescent="0.2">
      <c r="A64" s="398"/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</row>
    <row r="65" spans="1:15" ht="15" customHeight="1" x14ac:dyDescent="0.2">
      <c r="A65" s="398"/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</row>
    <row r="66" spans="1:15" ht="15" customHeight="1" x14ac:dyDescent="0.2">
      <c r="A66" s="398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</row>
    <row r="67" spans="1:15" ht="15" customHeight="1" x14ac:dyDescent="0.2">
      <c r="A67" s="398"/>
      <c r="B67" s="398"/>
      <c r="C67" s="398"/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</row>
    <row r="68" spans="1:15" ht="15" customHeight="1" x14ac:dyDescent="0.2">
      <c r="A68" s="398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</row>
    <row r="69" spans="1:15" ht="15" customHeight="1" x14ac:dyDescent="0.2">
      <c r="A69" s="398"/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</row>
    <row r="70" spans="1:15" ht="15" customHeight="1" x14ac:dyDescent="0.2">
      <c r="A70" s="398"/>
      <c r="B70" s="398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</row>
    <row r="71" spans="1:15" ht="15" customHeight="1" x14ac:dyDescent="0.2">
      <c r="A71" s="398"/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</row>
  </sheetData>
  <sheetProtection algorithmName="SHA-512" hashValue="3oVbR/72U+bp2mdIjW32GqeXmvIqG9aCiw7aGOdrSXbDn74ZLowf+S7WWjA9tEH0UzHpEmH4bGA8m1uj/YGEYg==" saltValue="SYuztWv90umDeDlCtJRk1Q==" spinCount="100000" sheet="1" objects="1" scenarios="1"/>
  <mergeCells count="7">
    <mergeCell ref="A44:E44"/>
    <mergeCell ref="M49:M55"/>
    <mergeCell ref="A2:N2"/>
    <mergeCell ref="A3:N3"/>
    <mergeCell ref="A4:N4"/>
    <mergeCell ref="A10:E10"/>
    <mergeCell ref="A29:E29"/>
  </mergeCells>
  <pageMargins left="0.74803149606299213" right="0.47244094488188981" top="0.62992125984251968" bottom="0.6692913385826772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6"/>
  <sheetViews>
    <sheetView showGridLines="0" zoomScale="55" zoomScaleNormal="55" workbookViewId="0">
      <pane ySplit="3" topLeftCell="A4" activePane="bottomLeft" state="frozen"/>
      <selection pane="bottomLeft" activeCell="H1" sqref="H1"/>
    </sheetView>
  </sheetViews>
  <sheetFormatPr baseColWidth="10" defaultColWidth="12.5703125" defaultRowHeight="15" customHeight="1" x14ac:dyDescent="0.2"/>
  <cols>
    <col min="1" max="1" width="37.42578125" customWidth="1"/>
    <col min="2" max="2" width="46.42578125" customWidth="1"/>
    <col min="3" max="3" width="44.5703125" customWidth="1"/>
    <col min="4" max="4" width="32.42578125" customWidth="1"/>
    <col min="5" max="5" width="28.42578125" customWidth="1"/>
    <col min="6" max="6" width="35.7109375" customWidth="1"/>
    <col min="7" max="7" width="31.7109375" customWidth="1"/>
    <col min="8" max="8" width="30.28515625" customWidth="1"/>
    <col min="9" max="9" width="25.85546875" customWidth="1"/>
    <col min="10" max="10" width="28.140625" customWidth="1"/>
    <col min="11" max="11" width="29.5703125" customWidth="1"/>
    <col min="12" max="12" width="25" customWidth="1"/>
    <col min="13" max="13" width="18.85546875" customWidth="1"/>
    <col min="14" max="14" width="23.28515625" customWidth="1"/>
    <col min="15" max="15" width="13.85546875" customWidth="1"/>
    <col min="16" max="16" width="45.28515625" customWidth="1"/>
    <col min="17" max="17" width="19.5703125" customWidth="1"/>
    <col min="18" max="18" width="12.5703125" customWidth="1"/>
    <col min="19" max="19" width="20.42578125" customWidth="1"/>
    <col min="20" max="20" width="19.7109375" customWidth="1"/>
    <col min="21" max="21" width="19.42578125" customWidth="1"/>
    <col min="22" max="22" width="17" customWidth="1"/>
    <col min="23" max="23" width="74.42578125" customWidth="1"/>
    <col min="24" max="24" width="20.28515625" customWidth="1"/>
    <col min="25" max="25" width="10.85546875" customWidth="1"/>
    <col min="26" max="26" width="16.42578125" customWidth="1"/>
    <col min="27" max="27" width="15.7109375" customWidth="1"/>
    <col min="28" max="29" width="11.42578125" customWidth="1"/>
  </cols>
  <sheetData>
    <row r="2" spans="1:27" ht="18.75" customHeight="1" x14ac:dyDescent="0.2">
      <c r="A2" s="449" t="str">
        <f>'Comparativo 2023-2024'!A2</f>
        <v>ADMINISTRACIÓN DEL SISTEMA PORTUARIO NACIONAL ENSENADA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42"/>
    </row>
    <row r="3" spans="1:27" ht="18.75" customHeight="1" x14ac:dyDescent="0.2">
      <c r="A3" s="449" t="str">
        <f>'Comparativo 2023-2024'!A3</f>
        <v>GERENCIA DE COMERCIALIZACIÓN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42"/>
    </row>
    <row r="4" spans="1:27" ht="18.75" customHeight="1" x14ac:dyDescent="0.2">
      <c r="A4" s="450" t="s">
        <v>155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42"/>
    </row>
    <row r="5" spans="1:27" ht="18.75" customHeight="1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451"/>
      <c r="Q5" s="438"/>
      <c r="R5" s="438"/>
      <c r="S5" s="438"/>
      <c r="T5" s="438"/>
      <c r="U5" s="438"/>
      <c r="V5" s="442"/>
      <c r="W5" s="36"/>
      <c r="X5" s="36"/>
      <c r="Y5" s="36"/>
      <c r="Z5" s="36"/>
      <c r="AA5" s="36"/>
    </row>
    <row r="6" spans="1:27" ht="9.75" customHeight="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7"/>
      <c r="Q6" s="37"/>
      <c r="R6" s="37"/>
      <c r="S6" s="37"/>
      <c r="T6" s="37"/>
      <c r="U6" s="37"/>
      <c r="V6" s="37"/>
      <c r="W6" s="34"/>
      <c r="X6" s="36"/>
      <c r="Y6" s="36"/>
      <c r="Z6" s="36"/>
      <c r="AA6" s="36"/>
    </row>
    <row r="7" spans="1:27" ht="37.5" customHeight="1" x14ac:dyDescent="0.2">
      <c r="A7" s="35"/>
      <c r="B7" s="36"/>
      <c r="C7" s="36"/>
      <c r="D7" s="36"/>
      <c r="E7" s="36"/>
      <c r="F7" s="36"/>
      <c r="G7" s="36"/>
      <c r="H7" s="36"/>
      <c r="I7" s="38"/>
      <c r="J7" s="38"/>
      <c r="K7" s="38"/>
      <c r="L7" s="38"/>
      <c r="M7" s="38"/>
      <c r="N7" s="36"/>
      <c r="O7" s="36"/>
      <c r="P7" s="452" t="s">
        <v>17</v>
      </c>
      <c r="Q7" s="453"/>
      <c r="R7" s="453"/>
      <c r="S7" s="453"/>
      <c r="T7" s="453"/>
      <c r="U7" s="453"/>
      <c r="V7" s="454"/>
      <c r="W7" s="39"/>
      <c r="X7" s="36"/>
      <c r="Y7" s="36"/>
      <c r="Z7" s="36"/>
      <c r="AA7" s="36"/>
    </row>
    <row r="8" spans="1:27" ht="18.75" customHeight="1" thickBot="1" x14ac:dyDescent="0.25">
      <c r="A8" s="455" t="s">
        <v>18</v>
      </c>
      <c r="B8" s="456"/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7"/>
      <c r="O8" s="278"/>
      <c r="P8" s="447" t="s">
        <v>19</v>
      </c>
      <c r="Q8" s="458">
        <v>2024</v>
      </c>
      <c r="R8" s="459"/>
      <c r="S8" s="458">
        <v>2023</v>
      </c>
      <c r="T8" s="464"/>
      <c r="U8" s="447" t="s">
        <v>20</v>
      </c>
      <c r="V8" s="447" t="s">
        <v>21</v>
      </c>
      <c r="W8" s="445" t="s">
        <v>22</v>
      </c>
      <c r="X8" s="458">
        <v>2022</v>
      </c>
      <c r="Y8" s="459"/>
      <c r="Z8" s="445" t="s">
        <v>20</v>
      </c>
      <c r="AA8" s="447" t="s">
        <v>21</v>
      </c>
    </row>
    <row r="9" spans="1:27" ht="32.25" customHeight="1" thickBot="1" x14ac:dyDescent="0.25">
      <c r="A9" s="390" t="s">
        <v>19</v>
      </c>
      <c r="B9" s="275" t="s">
        <v>23</v>
      </c>
      <c r="C9" s="275" t="s">
        <v>24</v>
      </c>
      <c r="D9" s="275" t="s">
        <v>25</v>
      </c>
      <c r="E9" s="275" t="s">
        <v>26</v>
      </c>
      <c r="F9" s="275" t="s">
        <v>27</v>
      </c>
      <c r="G9" s="275" t="s">
        <v>28</v>
      </c>
      <c r="H9" s="275" t="s">
        <v>29</v>
      </c>
      <c r="I9" s="275" t="s">
        <v>30</v>
      </c>
      <c r="J9" s="275" t="s">
        <v>31</v>
      </c>
      <c r="K9" s="275" t="s">
        <v>32</v>
      </c>
      <c r="L9" s="275" t="s">
        <v>33</v>
      </c>
      <c r="M9" s="275" t="s">
        <v>34</v>
      </c>
      <c r="N9" s="276" t="s">
        <v>35</v>
      </c>
      <c r="O9" s="277" t="s">
        <v>36</v>
      </c>
      <c r="P9" s="448"/>
      <c r="Q9" s="279" t="s">
        <v>37</v>
      </c>
      <c r="R9" s="280" t="s">
        <v>38</v>
      </c>
      <c r="S9" s="279" t="s">
        <v>37</v>
      </c>
      <c r="T9" s="281" t="s">
        <v>38</v>
      </c>
      <c r="U9" s="448"/>
      <c r="V9" s="448"/>
      <c r="W9" s="446"/>
      <c r="X9" s="279" t="s">
        <v>37</v>
      </c>
      <c r="Y9" s="280" t="s">
        <v>38</v>
      </c>
      <c r="Z9" s="446"/>
      <c r="AA9" s="448"/>
    </row>
    <row r="10" spans="1:27" ht="111" customHeight="1" x14ac:dyDescent="0.2">
      <c r="A10" s="392" t="s">
        <v>39</v>
      </c>
      <c r="B10" s="41">
        <v>18505.288</v>
      </c>
      <c r="C10" s="42">
        <v>56349.870999999999</v>
      </c>
      <c r="D10" s="42">
        <v>20931.404000000002</v>
      </c>
      <c r="E10" s="42">
        <v>68804.298999999999</v>
      </c>
      <c r="F10" s="42">
        <v>44928</v>
      </c>
      <c r="G10" s="42">
        <v>30544.845000000001</v>
      </c>
      <c r="H10" s="42">
        <v>51763.519999999997</v>
      </c>
      <c r="I10" s="42">
        <v>26312.264999999999</v>
      </c>
      <c r="J10" s="42">
        <v>64622.727200000001</v>
      </c>
      <c r="K10" s="42">
        <v>26619.859</v>
      </c>
      <c r="L10" s="42">
        <v>35445.057000000001</v>
      </c>
      <c r="M10" s="42">
        <v>36483.266000000003</v>
      </c>
      <c r="N10" s="43">
        <f>SUM(B10:M10)</f>
        <v>481310.40120000002</v>
      </c>
      <c r="O10" s="44">
        <f>+N10/N17</f>
        <v>0.12065854789828326</v>
      </c>
      <c r="P10" s="45" t="s">
        <v>39</v>
      </c>
      <c r="Q10" s="46">
        <f t="shared" ref="Q10:Q15" si="0">N10</f>
        <v>481310.40120000002</v>
      </c>
      <c r="R10" s="282">
        <f>+Q10/Q17</f>
        <v>0.12065854789828324</v>
      </c>
      <c r="S10" s="46">
        <v>538074.18099999998</v>
      </c>
      <c r="T10" s="47">
        <f>+S10/S17</f>
        <v>0.13263180072044553</v>
      </c>
      <c r="U10" s="48">
        <f t="shared" ref="U10:U16" si="1">+(Q10-S10)/S10</f>
        <v>-0.10549433852132735</v>
      </c>
      <c r="V10" s="49">
        <f t="shared" ref="V10:V18" si="2">+Q10-S10</f>
        <v>-56763.77979999996</v>
      </c>
      <c r="W10" s="259" t="s">
        <v>160</v>
      </c>
      <c r="X10" s="46">
        <v>691179.01400000008</v>
      </c>
      <c r="Y10" s="47">
        <f>+X10/X17</f>
        <v>0.19349876687207204</v>
      </c>
      <c r="Z10" s="47">
        <f t="shared" ref="Z10:Z20" si="3">(+Q10-X10)/X10</f>
        <v>-0.30363857777661063</v>
      </c>
      <c r="AA10" s="46">
        <f t="shared" ref="AA10:AA20" si="4">+Q10-X10</f>
        <v>-209868.61280000006</v>
      </c>
    </row>
    <row r="11" spans="1:27" ht="170.25" customHeight="1" x14ac:dyDescent="0.2">
      <c r="A11" s="393" t="s">
        <v>40</v>
      </c>
      <c r="B11" s="42">
        <v>163353.67000000004</v>
      </c>
      <c r="C11" s="42">
        <v>187438.83000000005</v>
      </c>
      <c r="D11" s="42">
        <v>175089.15</v>
      </c>
      <c r="E11" s="42">
        <v>198360.06</v>
      </c>
      <c r="F11" s="42">
        <v>198748.47999999998</v>
      </c>
      <c r="G11" s="42">
        <v>150236.40999999997</v>
      </c>
      <c r="H11" s="42">
        <v>213262.18</v>
      </c>
      <c r="I11" s="42">
        <v>193934.21</v>
      </c>
      <c r="J11" s="42">
        <v>181841.27</v>
      </c>
      <c r="K11" s="42">
        <v>178674.92</v>
      </c>
      <c r="L11" s="51">
        <v>176011.92</v>
      </c>
      <c r="M11" s="42">
        <v>154391.71</v>
      </c>
      <c r="N11" s="52">
        <f t="shared" ref="N11:N19" si="5">SUM(B11:M11)</f>
        <v>2171342.81</v>
      </c>
      <c r="O11" s="53">
        <f>+N11/N17</f>
        <v>0.54432871134881666</v>
      </c>
      <c r="P11" s="45" t="s">
        <v>40</v>
      </c>
      <c r="Q11" s="46">
        <f t="shared" si="0"/>
        <v>2171342.81</v>
      </c>
      <c r="R11" s="282">
        <f>+Q11/Q17</f>
        <v>0.54432871134881666</v>
      </c>
      <c r="S11" s="46">
        <v>2429173.5400000005</v>
      </c>
      <c r="T11" s="47">
        <f>+S11/S17</f>
        <v>0.59877554480291872</v>
      </c>
      <c r="U11" s="260">
        <f t="shared" si="1"/>
        <v>-0.10613927978155088</v>
      </c>
      <c r="V11" s="261">
        <f t="shared" si="2"/>
        <v>-257830.73000000045</v>
      </c>
      <c r="W11" s="54" t="s">
        <v>148</v>
      </c>
      <c r="X11" s="46">
        <v>2058107.59</v>
      </c>
      <c r="Y11" s="47">
        <f>+X11/X17</f>
        <v>0.57617675405152269</v>
      </c>
      <c r="Z11" s="47">
        <f t="shared" si="3"/>
        <v>5.5019096450637919E-2</v>
      </c>
      <c r="AA11" s="46">
        <f t="shared" si="4"/>
        <v>113235.21999999997</v>
      </c>
    </row>
    <row r="12" spans="1:27" ht="39" customHeight="1" x14ac:dyDescent="0.35">
      <c r="A12" s="393" t="s">
        <v>41</v>
      </c>
      <c r="B12" s="42">
        <v>58650</v>
      </c>
      <c r="C12" s="42">
        <v>47450</v>
      </c>
      <c r="D12" s="42">
        <v>52220.305</v>
      </c>
      <c r="E12" s="42">
        <v>61350</v>
      </c>
      <c r="F12" s="263">
        <v>51750</v>
      </c>
      <c r="G12" s="42">
        <v>83550</v>
      </c>
      <c r="H12" s="42">
        <v>69000</v>
      </c>
      <c r="I12" s="42">
        <v>69000</v>
      </c>
      <c r="J12" s="42">
        <v>65550</v>
      </c>
      <c r="K12" s="42">
        <v>63300</v>
      </c>
      <c r="L12" s="55">
        <v>69626</v>
      </c>
      <c r="M12" s="42">
        <v>59900.148999999998</v>
      </c>
      <c r="N12" s="52">
        <f t="shared" si="5"/>
        <v>751346.45399999991</v>
      </c>
      <c r="O12" s="53">
        <f>+N12/N17</f>
        <v>0.18835323708388677</v>
      </c>
      <c r="P12" s="45" t="s">
        <v>41</v>
      </c>
      <c r="Q12" s="46">
        <f t="shared" si="0"/>
        <v>751346.45399999991</v>
      </c>
      <c r="R12" s="282">
        <f>+Q12/Q17</f>
        <v>0.18835323708388674</v>
      </c>
      <c r="S12" s="46">
        <v>702441.00399999996</v>
      </c>
      <c r="T12" s="47">
        <f>+S12/S17</f>
        <v>0.1731471580503092</v>
      </c>
      <c r="U12" s="260">
        <f t="shared" si="1"/>
        <v>6.9622145805144309E-2</v>
      </c>
      <c r="V12" s="262">
        <f t="shared" si="2"/>
        <v>48905.449999999953</v>
      </c>
      <c r="W12" s="56" t="s">
        <v>161</v>
      </c>
      <c r="X12" s="46">
        <v>520416.87</v>
      </c>
      <c r="Y12" s="47">
        <f>+X12/X17</f>
        <v>0.14569311359968953</v>
      </c>
      <c r="Z12" s="47">
        <f t="shared" si="3"/>
        <v>0.44373961973984416</v>
      </c>
      <c r="AA12" s="46">
        <f t="shared" si="4"/>
        <v>230929.58399999992</v>
      </c>
    </row>
    <row r="13" spans="1:27" ht="58.5" customHeight="1" thickBot="1" x14ac:dyDescent="0.25">
      <c r="A13" s="393" t="s">
        <v>42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/>
      <c r="L13" s="51"/>
      <c r="M13" s="42">
        <v>0</v>
      </c>
      <c r="N13" s="57">
        <f t="shared" si="5"/>
        <v>0</v>
      </c>
      <c r="O13" s="53">
        <f>+N13/N17</f>
        <v>0</v>
      </c>
      <c r="P13" s="45" t="s">
        <v>42</v>
      </c>
      <c r="Q13" s="46">
        <f t="shared" si="0"/>
        <v>0</v>
      </c>
      <c r="R13" s="282">
        <f>+Q13/Q17</f>
        <v>0</v>
      </c>
      <c r="S13" s="46">
        <v>0</v>
      </c>
      <c r="T13" s="47">
        <f>+S13/S17</f>
        <v>0</v>
      </c>
      <c r="U13" s="48" t="e">
        <f t="shared" si="1"/>
        <v>#DIV/0!</v>
      </c>
      <c r="V13" s="49">
        <f t="shared" si="2"/>
        <v>0</v>
      </c>
      <c r="W13" s="58" t="s">
        <v>43</v>
      </c>
      <c r="X13" s="46">
        <v>0</v>
      </c>
      <c r="Y13" s="47">
        <f>+X13/X17</f>
        <v>0</v>
      </c>
      <c r="Z13" s="47" t="e">
        <f t="shared" si="3"/>
        <v>#DIV/0!</v>
      </c>
      <c r="AA13" s="46">
        <f t="shared" si="4"/>
        <v>0</v>
      </c>
    </row>
    <row r="14" spans="1:27" ht="76.5" customHeight="1" x14ac:dyDescent="0.2">
      <c r="A14" s="393" t="s">
        <v>44</v>
      </c>
      <c r="B14" s="42">
        <v>57172.69</v>
      </c>
      <c r="C14" s="42">
        <v>0</v>
      </c>
      <c r="D14" s="42">
        <v>0</v>
      </c>
      <c r="E14" s="42">
        <v>56656.06</v>
      </c>
      <c r="F14" s="42">
        <v>0</v>
      </c>
      <c r="G14" s="42">
        <v>57167.59</v>
      </c>
      <c r="H14" s="42">
        <v>62843.23</v>
      </c>
      <c r="I14" s="42">
        <v>57031.24</v>
      </c>
      <c r="J14" s="42">
        <v>57214.64</v>
      </c>
      <c r="K14" s="42"/>
      <c r="L14" s="51">
        <v>0</v>
      </c>
      <c r="M14" s="42">
        <v>57087.85</v>
      </c>
      <c r="N14" s="52">
        <f t="shared" si="5"/>
        <v>405173.3</v>
      </c>
      <c r="O14" s="53">
        <f>+N14/N17</f>
        <v>0.1015719209542723</v>
      </c>
      <c r="P14" s="45" t="s">
        <v>44</v>
      </c>
      <c r="Q14" s="46">
        <f t="shared" si="0"/>
        <v>405173.3</v>
      </c>
      <c r="R14" s="282">
        <f>Q14/Q17</f>
        <v>0.10157192095427228</v>
      </c>
      <c r="S14" s="46">
        <v>238891.05</v>
      </c>
      <c r="T14" s="47">
        <f>+S14/S17</f>
        <v>5.8885096621088366E-2</v>
      </c>
      <c r="U14" s="48">
        <f t="shared" si="1"/>
        <v>0.69605893565288446</v>
      </c>
      <c r="V14" s="49">
        <f t="shared" si="2"/>
        <v>166282.25</v>
      </c>
      <c r="W14" s="50" t="s">
        <v>162</v>
      </c>
      <c r="X14" s="46">
        <v>181845.26</v>
      </c>
      <c r="Y14" s="47">
        <f>X14/X17</f>
        <v>5.090842293937374E-2</v>
      </c>
      <c r="Z14" s="47">
        <f t="shared" si="3"/>
        <v>1.228121315892424</v>
      </c>
      <c r="AA14" s="46">
        <f t="shared" si="4"/>
        <v>223328.03999999998</v>
      </c>
    </row>
    <row r="15" spans="1:27" ht="111" customHeight="1" thickBot="1" x14ac:dyDescent="0.25">
      <c r="A15" s="393" t="s">
        <v>45</v>
      </c>
      <c r="B15" s="42">
        <v>17286.460000000003</v>
      </c>
      <c r="C15" s="42">
        <v>12491.261000000002</v>
      </c>
      <c r="D15" s="42">
        <v>10406.920000000002</v>
      </c>
      <c r="E15" s="42">
        <v>10453.024999999998</v>
      </c>
      <c r="F15" s="42">
        <v>13217.513999999999</v>
      </c>
      <c r="G15" s="42">
        <v>15190.15</v>
      </c>
      <c r="H15" s="42">
        <v>20164.7</v>
      </c>
      <c r="I15" s="42">
        <v>19939.41</v>
      </c>
      <c r="J15" s="64">
        <v>13368.477999999999</v>
      </c>
      <c r="K15" s="416">
        <v>20410.740000000002</v>
      </c>
      <c r="L15" s="59">
        <v>17314.05</v>
      </c>
      <c r="M15" s="60">
        <v>9612.9500000000007</v>
      </c>
      <c r="N15" s="52">
        <f t="shared" si="5"/>
        <v>179855.65799999997</v>
      </c>
      <c r="O15" s="61">
        <f>+N15/N17</f>
        <v>4.5087582714741149E-2</v>
      </c>
      <c r="P15" s="45" t="s">
        <v>46</v>
      </c>
      <c r="Q15" s="46">
        <f t="shared" si="0"/>
        <v>179855.65799999997</v>
      </c>
      <c r="R15" s="282">
        <f>+Q15/Q17</f>
        <v>4.5087582714741142E-2</v>
      </c>
      <c r="S15" s="46">
        <v>148321.94899999999</v>
      </c>
      <c r="T15" s="47">
        <f>+S15/S17</f>
        <v>3.6560399805238168E-2</v>
      </c>
      <c r="U15" s="48">
        <f t="shared" si="1"/>
        <v>0.21260311917826791</v>
      </c>
      <c r="V15" s="49">
        <f t="shared" si="2"/>
        <v>31533.708999999973</v>
      </c>
      <c r="W15" s="62" t="s">
        <v>163</v>
      </c>
      <c r="X15" s="46">
        <v>120458.598</v>
      </c>
      <c r="Y15" s="47">
        <f>+X15/X17</f>
        <v>3.3722942537341913E-2</v>
      </c>
      <c r="Z15" s="47">
        <f t="shared" si="3"/>
        <v>0.49309107847992695</v>
      </c>
      <c r="AA15" s="46">
        <f t="shared" si="4"/>
        <v>59397.059999999969</v>
      </c>
    </row>
    <row r="16" spans="1:27" ht="92.25" hidden="1" customHeight="1" thickBot="1" x14ac:dyDescent="0.25">
      <c r="A16" s="394" t="s">
        <v>47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52">
        <f t="shared" si="5"/>
        <v>0</v>
      </c>
      <c r="O16" s="61">
        <f>+N16/N17</f>
        <v>0</v>
      </c>
      <c r="P16" s="45" t="s">
        <v>47</v>
      </c>
      <c r="Q16" s="46">
        <v>0</v>
      </c>
      <c r="R16" s="282">
        <f>+Q16/Q17</f>
        <v>0</v>
      </c>
      <c r="S16" s="46">
        <v>0</v>
      </c>
      <c r="T16" s="45">
        <f>+S16/S17</f>
        <v>0</v>
      </c>
      <c r="U16" s="40" t="e">
        <f t="shared" si="1"/>
        <v>#DIV/0!</v>
      </c>
      <c r="V16" s="49">
        <f t="shared" si="2"/>
        <v>0</v>
      </c>
      <c r="W16" s="58" t="s">
        <v>43</v>
      </c>
      <c r="X16" s="46">
        <v>0</v>
      </c>
      <c r="Y16" s="47">
        <v>0</v>
      </c>
      <c r="Z16" s="47" t="e">
        <f t="shared" si="3"/>
        <v>#DIV/0!</v>
      </c>
      <c r="AA16" s="46">
        <f t="shared" si="4"/>
        <v>0</v>
      </c>
    </row>
    <row r="17" spans="1:27" ht="49.5" customHeight="1" thickBot="1" x14ac:dyDescent="0.25">
      <c r="A17" s="391" t="s">
        <v>48</v>
      </c>
      <c r="B17" s="285">
        <f t="shared" ref="B17:M17" si="6">SUM(B10:B16)</f>
        <v>314968.10800000007</v>
      </c>
      <c r="C17" s="285">
        <f t="shared" si="6"/>
        <v>303729.96200000006</v>
      </c>
      <c r="D17" s="285">
        <f t="shared" si="6"/>
        <v>258647.77900000001</v>
      </c>
      <c r="E17" s="285">
        <f t="shared" si="6"/>
        <v>395623.44400000002</v>
      </c>
      <c r="F17" s="285">
        <f t="shared" si="6"/>
        <v>308643.99400000001</v>
      </c>
      <c r="G17" s="285">
        <f t="shared" si="6"/>
        <v>336688.995</v>
      </c>
      <c r="H17" s="285">
        <f t="shared" si="6"/>
        <v>417033.63</v>
      </c>
      <c r="I17" s="285">
        <f t="shared" si="6"/>
        <v>366217.12499999994</v>
      </c>
      <c r="J17" s="285">
        <f t="shared" si="6"/>
        <v>382597.1152</v>
      </c>
      <c r="K17" s="285">
        <f t="shared" si="6"/>
        <v>289005.51899999997</v>
      </c>
      <c r="L17" s="286">
        <f t="shared" si="6"/>
        <v>298397.027</v>
      </c>
      <c r="M17" s="287">
        <f t="shared" si="6"/>
        <v>317475.92499999999</v>
      </c>
      <c r="N17" s="288">
        <f>SUM(B17:M17)</f>
        <v>3989028.6231999993</v>
      </c>
      <c r="O17" s="289">
        <f>SUM(O10:O16)</f>
        <v>1</v>
      </c>
      <c r="P17" s="290" t="s">
        <v>147</v>
      </c>
      <c r="Q17" s="291">
        <f>SUM(Q10:Q16)</f>
        <v>3989028.6231999998</v>
      </c>
      <c r="R17" s="283">
        <f t="shared" ref="R17:T17" si="7">SUM(R10:R16)</f>
        <v>1</v>
      </c>
      <c r="S17" s="291">
        <f>SUM(S10:S16)</f>
        <v>4056901.7240000004</v>
      </c>
      <c r="T17" s="292">
        <f t="shared" si="7"/>
        <v>1</v>
      </c>
      <c r="U17" s="293">
        <f>(Q17-S17)/S17</f>
        <v>-1.6730279759668291E-2</v>
      </c>
      <c r="V17" s="291">
        <f t="shared" si="2"/>
        <v>-67873.100800000597</v>
      </c>
      <c r="W17" s="291"/>
      <c r="X17" s="294">
        <f>SUM(X10:X16)</f>
        <v>3572007.3320000004</v>
      </c>
      <c r="Y17" s="292">
        <f>SUM(Y10:Y15)</f>
        <v>0.99999999999999978</v>
      </c>
      <c r="Z17" s="292">
        <f t="shared" si="3"/>
        <v>0.11674704233221864</v>
      </c>
      <c r="AA17" s="295">
        <f t="shared" si="4"/>
        <v>417021.2911999994</v>
      </c>
    </row>
    <row r="18" spans="1:27" ht="49.5" customHeight="1" thickBot="1" x14ac:dyDescent="0.25">
      <c r="A18" s="63" t="s">
        <v>49</v>
      </c>
      <c r="B18" s="51">
        <v>269100.11600000004</v>
      </c>
      <c r="C18" s="42">
        <v>264772.08299999998</v>
      </c>
      <c r="D18" s="42">
        <v>346331.68200000009</v>
      </c>
      <c r="E18" s="42">
        <v>365434.86</v>
      </c>
      <c r="F18" s="42">
        <v>339724.56799999997</v>
      </c>
      <c r="G18" s="42">
        <v>401515.11500000011</v>
      </c>
      <c r="H18" s="42">
        <v>422981.47399999999</v>
      </c>
      <c r="I18" s="42">
        <v>354399.74699999997</v>
      </c>
      <c r="J18" s="42">
        <v>301400.00699999998</v>
      </c>
      <c r="K18" s="64">
        <v>399032.62100000004</v>
      </c>
      <c r="L18" s="42">
        <v>259707.049</v>
      </c>
      <c r="M18" s="42">
        <v>332502.40200000006</v>
      </c>
      <c r="N18" s="65">
        <f t="shared" si="5"/>
        <v>4056901.7240000004</v>
      </c>
      <c r="O18" s="36"/>
      <c r="P18" s="66" t="s">
        <v>50</v>
      </c>
      <c r="Q18" s="67">
        <f>Cruceros!B24</f>
        <v>272</v>
      </c>
      <c r="R18" s="284"/>
      <c r="S18" s="68">
        <f>Cruceros!I24</f>
        <v>320</v>
      </c>
      <c r="T18" s="69"/>
      <c r="U18" s="70">
        <f t="shared" ref="U18:U20" si="8">+(Q18-S18)/S18</f>
        <v>-0.15</v>
      </c>
      <c r="V18" s="71">
        <f t="shared" si="2"/>
        <v>-48</v>
      </c>
      <c r="W18" s="443"/>
      <c r="X18" s="68">
        <v>332</v>
      </c>
      <c r="Y18" s="69"/>
      <c r="Z18" s="72">
        <f t="shared" si="3"/>
        <v>-0.18072289156626506</v>
      </c>
      <c r="AA18" s="68">
        <f t="shared" si="4"/>
        <v>-60</v>
      </c>
    </row>
    <row r="19" spans="1:27" ht="93.75" customHeight="1" thickBot="1" x14ac:dyDescent="0.25">
      <c r="A19" s="73" t="s">
        <v>51</v>
      </c>
      <c r="B19" s="74">
        <v>262893.23300000001</v>
      </c>
      <c r="C19" s="75">
        <v>231320.05</v>
      </c>
      <c r="D19" s="75">
        <v>308576.18099999998</v>
      </c>
      <c r="E19" s="75">
        <v>259059.19199999998</v>
      </c>
      <c r="F19" s="75">
        <v>435634.83</v>
      </c>
      <c r="G19" s="75">
        <v>306372.28100000002</v>
      </c>
      <c r="H19" s="75">
        <v>319143.96500000003</v>
      </c>
      <c r="I19" s="75">
        <v>509241.76500000001</v>
      </c>
      <c r="J19" s="75">
        <v>333637.16500000004</v>
      </c>
      <c r="K19" s="75">
        <v>267779.70500000002</v>
      </c>
      <c r="L19" s="75">
        <v>338053.16499999998</v>
      </c>
      <c r="M19" s="75">
        <v>305671.15069230768</v>
      </c>
      <c r="N19" s="65">
        <f t="shared" si="5"/>
        <v>3877382.682692308</v>
      </c>
      <c r="O19" s="36"/>
      <c r="P19" s="76" t="s">
        <v>15</v>
      </c>
      <c r="Q19" s="67">
        <f>Cruceros!D24</f>
        <v>949321</v>
      </c>
      <c r="R19" s="465"/>
      <c r="S19" s="77">
        <f>Cruceros!L24</f>
        <v>1006890</v>
      </c>
      <c r="T19" s="78"/>
      <c r="U19" s="79">
        <f t="shared" si="8"/>
        <v>-5.7175063810346712E-2</v>
      </c>
      <c r="V19" s="71">
        <f>Q19-S19</f>
        <v>-57569</v>
      </c>
      <c r="W19" s="444"/>
      <c r="X19" s="68">
        <v>744221</v>
      </c>
      <c r="Y19" s="47"/>
      <c r="Z19" s="72">
        <f t="shared" si="3"/>
        <v>0.27559018087369208</v>
      </c>
      <c r="AA19" s="80">
        <f t="shared" si="4"/>
        <v>205100</v>
      </c>
    </row>
    <row r="20" spans="1:27" ht="48.75" customHeight="1" thickBot="1" x14ac:dyDescent="0.25">
      <c r="A20" s="81"/>
      <c r="B20" s="51"/>
      <c r="C20" s="82"/>
      <c r="D20" s="51"/>
      <c r="E20" s="83"/>
      <c r="F20" s="84"/>
      <c r="G20" s="85"/>
      <c r="H20" s="85"/>
      <c r="I20" s="85"/>
      <c r="J20" s="36"/>
      <c r="K20" s="36"/>
      <c r="L20" s="86"/>
      <c r="M20" s="36"/>
      <c r="N20" s="87"/>
      <c r="O20" s="36"/>
      <c r="P20" s="76" t="s">
        <v>52</v>
      </c>
      <c r="Q20" s="77">
        <f>TEUS!N15</f>
        <v>434765</v>
      </c>
      <c r="R20" s="466"/>
      <c r="S20" s="77">
        <f>TEUS!T15</f>
        <v>462183</v>
      </c>
      <c r="T20" s="88"/>
      <c r="U20" s="72">
        <f t="shared" si="8"/>
        <v>-5.9322822345261511E-2</v>
      </c>
      <c r="V20" s="68">
        <f>+Q20-S20</f>
        <v>-27418</v>
      </c>
      <c r="W20" s="89"/>
      <c r="X20" s="90">
        <v>436016</v>
      </c>
      <c r="Y20" s="88"/>
      <c r="Z20" s="72">
        <f t="shared" si="3"/>
        <v>-2.8691607647425782E-3</v>
      </c>
      <c r="AA20" s="68">
        <f t="shared" si="4"/>
        <v>-1251</v>
      </c>
    </row>
    <row r="21" spans="1:27" ht="21" customHeight="1" x14ac:dyDescent="0.2">
      <c r="A21" s="81"/>
      <c r="B21" s="59"/>
      <c r="C21" s="91"/>
      <c r="D21" s="91"/>
      <c r="E21" s="92"/>
      <c r="F21" s="92"/>
      <c r="G21" s="83"/>
      <c r="H21" s="92"/>
      <c r="I21" s="92"/>
      <c r="J21" s="92"/>
      <c r="K21" s="92"/>
      <c r="L21" s="86"/>
      <c r="M21" s="36"/>
      <c r="N21" s="51"/>
      <c r="O21" s="36"/>
      <c r="P21" s="36" t="s">
        <v>53</v>
      </c>
      <c r="Q21" s="85"/>
      <c r="R21" s="36"/>
      <c r="S21" s="85"/>
      <c r="T21" s="36"/>
      <c r="U21" s="36"/>
      <c r="V21" s="36"/>
      <c r="W21" s="36"/>
      <c r="X21" s="36"/>
      <c r="Y21" s="36"/>
      <c r="Z21" s="36"/>
      <c r="AA21" s="36"/>
    </row>
    <row r="22" spans="1:27" ht="19.5" customHeight="1" x14ac:dyDescent="0.35">
      <c r="A22" s="35"/>
      <c r="B22" s="93"/>
      <c r="C22" s="93"/>
      <c r="D22" s="93"/>
      <c r="E22" s="93"/>
      <c r="F22" s="93"/>
      <c r="G22" s="94"/>
      <c r="H22" s="93"/>
      <c r="I22" s="93"/>
      <c r="J22" s="93"/>
      <c r="K22" s="93"/>
      <c r="L22" s="93"/>
      <c r="M22" s="36"/>
      <c r="N22" s="85"/>
      <c r="O22" s="36"/>
      <c r="P22" s="36"/>
      <c r="Q22" s="85"/>
      <c r="R22" s="36"/>
      <c r="S22" s="95"/>
      <c r="T22" s="36"/>
      <c r="U22" s="36"/>
      <c r="V22" s="36"/>
      <c r="W22" s="36"/>
      <c r="X22" s="36"/>
      <c r="Y22" s="36"/>
      <c r="Z22" s="36"/>
      <c r="AA22" s="36"/>
    </row>
    <row r="23" spans="1:27" ht="18.75" customHeight="1" x14ac:dyDescent="0.2">
      <c r="A23" s="467" t="s">
        <v>54</v>
      </c>
      <c r="B23" s="468"/>
      <c r="C23" s="469"/>
      <c r="D23" s="96"/>
      <c r="E23" s="36"/>
      <c r="F23" s="85"/>
      <c r="G23" s="36"/>
      <c r="H23" s="36"/>
      <c r="I23" s="36"/>
      <c r="J23" s="36"/>
      <c r="K23" s="36"/>
      <c r="L23" s="36"/>
      <c r="M23" s="36"/>
      <c r="N23" s="36"/>
      <c r="O23" s="36"/>
      <c r="P23" s="97"/>
      <c r="Q23" s="98"/>
      <c r="R23" s="97"/>
      <c r="S23" s="99"/>
      <c r="T23" s="97"/>
      <c r="U23" s="36"/>
      <c r="V23" s="36"/>
      <c r="W23" s="36"/>
      <c r="X23" s="36"/>
      <c r="Y23" s="36"/>
      <c r="Z23" s="36"/>
      <c r="AA23" s="36"/>
    </row>
    <row r="24" spans="1:27" ht="18.75" customHeight="1" x14ac:dyDescent="0.2">
      <c r="A24" s="296" t="s">
        <v>3</v>
      </c>
      <c r="B24" s="297" t="s">
        <v>35</v>
      </c>
      <c r="C24" s="298" t="s">
        <v>55</v>
      </c>
      <c r="D24" s="8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85"/>
      <c r="P24" s="100"/>
      <c r="Q24" s="85"/>
      <c r="R24" s="96"/>
      <c r="S24" s="99"/>
      <c r="T24" s="101"/>
      <c r="U24" s="36"/>
      <c r="V24" s="36"/>
      <c r="W24" s="36"/>
      <c r="X24" s="36"/>
      <c r="Y24" s="36"/>
      <c r="Z24" s="36"/>
      <c r="AA24" s="36"/>
    </row>
    <row r="25" spans="1:27" ht="18.75" customHeight="1" x14ac:dyDescent="0.2">
      <c r="A25" s="49" t="s">
        <v>56</v>
      </c>
      <c r="B25" s="82">
        <v>357950.81900000002</v>
      </c>
      <c r="C25" s="102">
        <f t="shared" ref="C25:C35" si="9">+B25/N$17</f>
        <v>8.9733830666988756E-2</v>
      </c>
      <c r="D25" s="92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5"/>
      <c r="Q25" s="85"/>
      <c r="R25" s="51"/>
      <c r="S25" s="103"/>
      <c r="T25" s="104"/>
      <c r="U25" s="36"/>
      <c r="V25" s="36"/>
      <c r="W25" s="36"/>
      <c r="X25" s="36"/>
      <c r="Y25" s="36"/>
      <c r="Z25" s="36"/>
      <c r="AA25" s="36"/>
    </row>
    <row r="26" spans="1:27" ht="18.75" customHeight="1" x14ac:dyDescent="0.2">
      <c r="A26" s="49" t="s">
        <v>57</v>
      </c>
      <c r="B26" s="51">
        <v>595.12300000000005</v>
      </c>
      <c r="C26" s="102">
        <f t="shared" si="9"/>
        <v>1.4918995480222758E-4</v>
      </c>
      <c r="D26" s="92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5"/>
      <c r="Q26" s="85"/>
      <c r="R26" s="51"/>
      <c r="S26" s="103"/>
      <c r="T26" s="104"/>
      <c r="U26" s="36"/>
      <c r="V26" s="36"/>
      <c r="W26" s="36"/>
      <c r="X26" s="36"/>
      <c r="Y26" s="36"/>
      <c r="Z26" s="36"/>
      <c r="AA26" s="36"/>
    </row>
    <row r="27" spans="1:27" ht="18.75" hidden="1" customHeight="1" x14ac:dyDescent="0.2">
      <c r="A27" s="49" t="s">
        <v>58</v>
      </c>
      <c r="B27" s="82"/>
      <c r="C27" s="102">
        <f t="shared" si="9"/>
        <v>0</v>
      </c>
      <c r="D27" s="92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85"/>
      <c r="R27" s="36"/>
      <c r="S27" s="105"/>
      <c r="T27" s="36"/>
      <c r="U27" s="36"/>
      <c r="V27" s="36"/>
      <c r="W27" s="36"/>
      <c r="X27" s="36"/>
      <c r="Y27" s="36"/>
      <c r="Z27" s="36"/>
      <c r="AA27" s="36"/>
    </row>
    <row r="28" spans="1:27" ht="18.75" hidden="1" customHeight="1" x14ac:dyDescent="0.2">
      <c r="A28" s="49" t="s">
        <v>59</v>
      </c>
      <c r="B28" s="51"/>
      <c r="C28" s="102">
        <f t="shared" si="9"/>
        <v>0</v>
      </c>
      <c r="D28" s="92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1:27" ht="18.75" customHeight="1" x14ac:dyDescent="0.2">
      <c r="A29" s="251" t="s">
        <v>149</v>
      </c>
      <c r="B29" s="256">
        <v>3039.3300000000004</v>
      </c>
      <c r="C29" s="102">
        <f t="shared" si="9"/>
        <v>7.6192233425536303E-4</v>
      </c>
      <c r="D29" s="253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</row>
    <row r="30" spans="1:27" ht="18.75" customHeight="1" x14ac:dyDescent="0.2">
      <c r="A30" s="49" t="s">
        <v>60</v>
      </c>
      <c r="B30" s="82">
        <v>6467.9260000000004</v>
      </c>
      <c r="C30" s="102">
        <f t="shared" si="9"/>
        <v>1.6214288266528981E-3</v>
      </c>
      <c r="D30" s="92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1:27" ht="18.75" customHeight="1" x14ac:dyDescent="0.2">
      <c r="A31" s="49" t="s">
        <v>61</v>
      </c>
      <c r="B31" s="82">
        <v>4846.0360000000001</v>
      </c>
      <c r="C31" s="102">
        <f t="shared" si="9"/>
        <v>1.2148411199196935E-3</v>
      </c>
      <c r="D31" s="92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1:27" ht="18.75" hidden="1" customHeight="1" x14ac:dyDescent="0.2">
      <c r="A32" s="49" t="s">
        <v>62</v>
      </c>
      <c r="B32" s="34"/>
      <c r="C32" s="102">
        <f t="shared" si="9"/>
        <v>0</v>
      </c>
      <c r="D32" s="92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 ht="18.75" hidden="1" customHeight="1" x14ac:dyDescent="0.2">
      <c r="A33" s="49" t="s">
        <v>63</v>
      </c>
      <c r="B33" s="51"/>
      <c r="C33" s="102">
        <f t="shared" si="9"/>
        <v>0</v>
      </c>
      <c r="D33" s="92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6"/>
      <c r="Q33" s="51"/>
      <c r="R33" s="51" t="s">
        <v>64</v>
      </c>
      <c r="S33" s="104"/>
      <c r="T33" s="104"/>
      <c r="U33" s="36"/>
      <c r="V33" s="36"/>
      <c r="W33" s="36"/>
      <c r="X33" s="36"/>
      <c r="Y33" s="36"/>
      <c r="Z33" s="36"/>
      <c r="AA33" s="36"/>
    </row>
    <row r="34" spans="1:27" ht="18.75" customHeight="1" x14ac:dyDescent="0.2">
      <c r="A34" s="49" t="s">
        <v>65</v>
      </c>
      <c r="B34" s="82">
        <v>9303.0480000000007</v>
      </c>
      <c r="C34" s="102">
        <f t="shared" si="9"/>
        <v>2.3321587480956943E-3</v>
      </c>
    </row>
    <row r="35" spans="1:27" ht="18.75" customHeight="1" x14ac:dyDescent="0.2">
      <c r="A35" s="49" t="s">
        <v>66</v>
      </c>
      <c r="B35" s="51">
        <v>5134.6970000000001</v>
      </c>
      <c r="C35" s="102">
        <f t="shared" si="9"/>
        <v>1.2872048523635173E-3</v>
      </c>
    </row>
    <row r="36" spans="1:27" ht="18.75" hidden="1" customHeight="1" x14ac:dyDescent="0.2">
      <c r="A36" s="49" t="s">
        <v>67</v>
      </c>
      <c r="B36" s="34"/>
      <c r="C36" s="102">
        <f>+B35/N$17</f>
        <v>1.2872048523635173E-3</v>
      </c>
    </row>
    <row r="37" spans="1:27" ht="18.75" customHeight="1" x14ac:dyDescent="0.2">
      <c r="A37" s="49" t="s">
        <v>68</v>
      </c>
      <c r="B37" s="82">
        <v>15506.967000000001</v>
      </c>
      <c r="C37" s="102">
        <f t="shared" ref="C37:C45" si="10">+B37/N$17</f>
        <v>3.8874042943217364E-3</v>
      </c>
    </row>
    <row r="38" spans="1:27" ht="18.75" customHeight="1" x14ac:dyDescent="0.2">
      <c r="A38" s="49" t="s">
        <v>69</v>
      </c>
      <c r="B38" s="82">
        <v>2644.5990000000002</v>
      </c>
      <c r="C38" s="102">
        <f t="shared" si="10"/>
        <v>6.6296816839546825E-4</v>
      </c>
    </row>
    <row r="39" spans="1:27" ht="18.75" customHeight="1" x14ac:dyDescent="0.2">
      <c r="A39" s="251" t="s">
        <v>150</v>
      </c>
      <c r="B39" s="252">
        <v>1133.5262</v>
      </c>
      <c r="C39" s="102">
        <f t="shared" si="10"/>
        <v>2.8416095923891496E-4</v>
      </c>
    </row>
    <row r="40" spans="1:27" ht="18.75" customHeight="1" x14ac:dyDescent="0.2">
      <c r="A40" s="251" t="s">
        <v>151</v>
      </c>
      <c r="B40" s="252">
        <v>200.3</v>
      </c>
      <c r="C40" s="102">
        <f t="shared" si="10"/>
        <v>5.0212725683406934E-5</v>
      </c>
    </row>
    <row r="41" spans="1:27" ht="18.75" hidden="1" customHeight="1" x14ac:dyDescent="0.2">
      <c r="A41" s="49" t="s">
        <v>70</v>
      </c>
      <c r="B41" s="82"/>
      <c r="C41" s="102">
        <f t="shared" si="10"/>
        <v>0</v>
      </c>
    </row>
    <row r="42" spans="1:27" ht="18.75" hidden="1" customHeight="1" x14ac:dyDescent="0.2">
      <c r="A42" s="49" t="s">
        <v>71</v>
      </c>
      <c r="B42" s="82"/>
      <c r="C42" s="102">
        <f t="shared" si="10"/>
        <v>0</v>
      </c>
    </row>
    <row r="43" spans="1:27" ht="18.75" customHeight="1" x14ac:dyDescent="0.2">
      <c r="A43" s="251" t="s">
        <v>156</v>
      </c>
      <c r="B43" s="252">
        <v>36.4</v>
      </c>
      <c r="C43" s="102">
        <f t="shared" si="10"/>
        <v>9.1250285315826868E-6</v>
      </c>
    </row>
    <row r="44" spans="1:27" ht="18.75" customHeight="1" x14ac:dyDescent="0.2">
      <c r="A44" s="251" t="s">
        <v>75</v>
      </c>
      <c r="B44" s="252">
        <v>4104.2</v>
      </c>
      <c r="C44" s="102">
        <f t="shared" si="10"/>
        <v>1.0288720356956501E-3</v>
      </c>
    </row>
    <row r="45" spans="1:27" ht="18.75" customHeight="1" thickBot="1" x14ac:dyDescent="0.25">
      <c r="A45" s="49" t="s">
        <v>72</v>
      </c>
      <c r="B45" s="82">
        <v>70347.430000000008</v>
      </c>
      <c r="C45" s="102">
        <f t="shared" si="10"/>
        <v>1.7635228183338351E-2</v>
      </c>
    </row>
    <row r="46" spans="1:27" ht="18.75" customHeight="1" thickBot="1" x14ac:dyDescent="0.25">
      <c r="A46" s="299" t="s">
        <v>9</v>
      </c>
      <c r="B46" s="300">
        <f>SUM(B25:B45)</f>
        <v>481310.40120000008</v>
      </c>
      <c r="C46" s="412">
        <f>SUM(C25:C45)</f>
        <v>0.12194575275064676</v>
      </c>
    </row>
    <row r="47" spans="1:27" ht="18.75" customHeight="1" thickBot="1" x14ac:dyDescent="0.25">
      <c r="A47" s="107"/>
      <c r="B47" s="108"/>
      <c r="C47" s="85"/>
    </row>
    <row r="48" spans="1:27" ht="18.75" customHeight="1" x14ac:dyDescent="0.2">
      <c r="A48" s="470" t="s">
        <v>73</v>
      </c>
      <c r="B48" s="471"/>
      <c r="C48" s="472"/>
    </row>
    <row r="49" spans="1:3" ht="18.75" customHeight="1" x14ac:dyDescent="0.2">
      <c r="A49" s="49" t="s">
        <v>74</v>
      </c>
      <c r="B49" s="82">
        <v>678250</v>
      </c>
      <c r="C49" s="102">
        <f t="shared" ref="C49:C50" si="11">+B49/N$17</f>
        <v>0.170028862679834</v>
      </c>
    </row>
    <row r="50" spans="1:3" ht="18.75" customHeight="1" thickBot="1" x14ac:dyDescent="0.25">
      <c r="A50" s="251" t="s">
        <v>146</v>
      </c>
      <c r="B50" s="252">
        <v>35046.305</v>
      </c>
      <c r="C50" s="102">
        <f t="shared" si="11"/>
        <v>8.7856739849326657E-3</v>
      </c>
    </row>
    <row r="51" spans="1:3" ht="18.75" customHeight="1" thickBot="1" x14ac:dyDescent="0.25">
      <c r="A51" s="299" t="s">
        <v>9</v>
      </c>
      <c r="B51" s="300">
        <f>SUM(B49:B50)</f>
        <v>713296.30500000005</v>
      </c>
      <c r="C51" s="412">
        <f>SUM(C49:C50)</f>
        <v>0.17881453666476665</v>
      </c>
    </row>
    <row r="52" spans="1:3" ht="18.75" customHeight="1" thickBot="1" x14ac:dyDescent="0.25">
      <c r="A52" s="107"/>
      <c r="B52" s="92"/>
      <c r="C52" s="85"/>
    </row>
    <row r="53" spans="1:3" ht="18.75" customHeight="1" x14ac:dyDescent="0.2">
      <c r="A53" s="473" t="s">
        <v>76</v>
      </c>
      <c r="B53" s="474"/>
      <c r="C53" s="475"/>
    </row>
    <row r="54" spans="1:3" ht="18.75" customHeight="1" x14ac:dyDescent="0.2">
      <c r="A54" s="49" t="s">
        <v>77</v>
      </c>
      <c r="B54" s="82">
        <v>10000</v>
      </c>
      <c r="C54" s="102">
        <f>+B54/N17</f>
        <v>2.5068759702150242E-3</v>
      </c>
    </row>
    <row r="55" spans="1:3" ht="18.75" hidden="1" customHeight="1" x14ac:dyDescent="0.2">
      <c r="A55" s="49" t="s">
        <v>78</v>
      </c>
      <c r="B55" s="82"/>
      <c r="C55" s="102">
        <f>+B55/N17</f>
        <v>0</v>
      </c>
    </row>
    <row r="56" spans="1:3" ht="18.75" hidden="1" customHeight="1" x14ac:dyDescent="0.2">
      <c r="A56" s="49" t="s">
        <v>79</v>
      </c>
      <c r="B56" s="82">
        <v>0</v>
      </c>
      <c r="C56" s="102">
        <f>+B56/N18</f>
        <v>0</v>
      </c>
    </row>
    <row r="57" spans="1:3" ht="18.75" customHeight="1" thickBot="1" x14ac:dyDescent="0.25">
      <c r="A57" s="49" t="s">
        <v>80</v>
      </c>
      <c r="B57" s="51">
        <v>28050.148999999998</v>
      </c>
      <c r="C57" s="102">
        <f>+B57/N$17</f>
        <v>7.0318244489050979E-3</v>
      </c>
    </row>
    <row r="58" spans="1:3" ht="18.75" customHeight="1" thickBot="1" x14ac:dyDescent="0.25">
      <c r="A58" s="299" t="s">
        <v>9</v>
      </c>
      <c r="B58" s="300">
        <f>SUM(B54:B57)</f>
        <v>38050.148999999998</v>
      </c>
      <c r="C58" s="412">
        <f>SUM(C54:C57)</f>
        <v>9.5387004191201212E-3</v>
      </c>
    </row>
    <row r="59" spans="1:3" ht="18.75" customHeight="1" thickBot="1" x14ac:dyDescent="0.25">
      <c r="A59" s="107"/>
      <c r="B59" s="85"/>
      <c r="C59" s="85"/>
    </row>
    <row r="60" spans="1:3" ht="18.75" customHeight="1" thickBot="1" x14ac:dyDescent="0.25">
      <c r="A60" s="476" t="s">
        <v>81</v>
      </c>
      <c r="B60" s="474"/>
      <c r="C60" s="475"/>
    </row>
    <row r="61" spans="1:3" ht="18.75" customHeight="1" x14ac:dyDescent="0.2">
      <c r="A61" s="49" t="s">
        <v>82</v>
      </c>
      <c r="B61" s="110">
        <v>59414.506999999998</v>
      </c>
      <c r="C61" s="102">
        <f>+B61/N17</f>
        <v>1.4894479988047233E-2</v>
      </c>
    </row>
    <row r="62" spans="1:3" ht="18.75" customHeight="1" x14ac:dyDescent="0.2">
      <c r="A62" s="49" t="s">
        <v>83</v>
      </c>
      <c r="B62" s="110">
        <v>4399.2860000000001</v>
      </c>
      <c r="C62" s="102">
        <f>+B62/N17</f>
        <v>1.1028464359503372E-3</v>
      </c>
    </row>
    <row r="63" spans="1:3" ht="18.75" customHeight="1" x14ac:dyDescent="0.2">
      <c r="A63" s="49" t="s">
        <v>84</v>
      </c>
      <c r="B63" s="82">
        <v>116041.86500000001</v>
      </c>
      <c r="C63" s="102">
        <f>+B63/N17</f>
        <v>2.9090256290743587E-2</v>
      </c>
    </row>
    <row r="64" spans="1:3" ht="18.75" customHeight="1" x14ac:dyDescent="0.2">
      <c r="A64" s="299" t="s">
        <v>9</v>
      </c>
      <c r="B64" s="302">
        <f t="shared" ref="B64:C64" si="12">SUM(B61:B63)</f>
        <v>179855.658</v>
      </c>
      <c r="C64" s="301">
        <f t="shared" si="12"/>
        <v>4.5087582714741156E-2</v>
      </c>
    </row>
    <row r="65" spans="1:3" ht="18.75" customHeight="1" x14ac:dyDescent="0.2">
      <c r="A65" s="107"/>
      <c r="B65" s="85"/>
      <c r="C65" s="85"/>
    </row>
    <row r="66" spans="1:3" ht="18.75" customHeight="1" thickBot="1" x14ac:dyDescent="0.25">
      <c r="A66" s="460" t="s">
        <v>85</v>
      </c>
      <c r="B66" s="461"/>
      <c r="C66" s="462"/>
    </row>
    <row r="67" spans="1:3" ht="18.75" customHeight="1" x14ac:dyDescent="0.2">
      <c r="A67" s="111" t="s">
        <v>86</v>
      </c>
      <c r="B67" s="112">
        <v>2171342.81</v>
      </c>
      <c r="C67" s="113">
        <f>+B67/N17</f>
        <v>0.54432871134881666</v>
      </c>
    </row>
    <row r="68" spans="1:3" ht="18.75" customHeight="1" thickBot="1" x14ac:dyDescent="0.25">
      <c r="A68" s="463" t="s">
        <v>87</v>
      </c>
      <c r="B68" s="461"/>
      <c r="C68" s="462"/>
    </row>
    <row r="69" spans="1:3" ht="18.75" customHeight="1" thickBot="1" x14ac:dyDescent="0.25">
      <c r="A69" s="90" t="s">
        <v>88</v>
      </c>
      <c r="B69" s="74">
        <v>405173.3</v>
      </c>
      <c r="C69" s="114">
        <f>B69/N17</f>
        <v>0.1015719209542723</v>
      </c>
    </row>
    <row r="70" spans="1:3" ht="18.75" customHeight="1" x14ac:dyDescent="0.2">
      <c r="A70" s="51"/>
      <c r="B70" s="51"/>
      <c r="C70" s="115"/>
    </row>
    <row r="71" spans="1:3" ht="18.75" customHeight="1" x14ac:dyDescent="0.2">
      <c r="A71" s="35"/>
      <c r="B71" s="85"/>
      <c r="C71" s="92"/>
    </row>
    <row r="72" spans="1:3" ht="18.75" customHeight="1" x14ac:dyDescent="0.2">
      <c r="A72" s="35"/>
      <c r="B72" s="92">
        <f>SUM(B46+B51+B58+B64+B67+B69)</f>
        <v>3989028.6232000003</v>
      </c>
      <c r="C72" s="85"/>
    </row>
    <row r="73" spans="1:3" ht="18.75" customHeight="1" x14ac:dyDescent="0.2">
      <c r="A73" s="35"/>
      <c r="B73" s="92">
        <f>N17</f>
        <v>3989028.6231999993</v>
      </c>
      <c r="C73" s="85"/>
    </row>
    <row r="74" spans="1:3" ht="18.75" customHeight="1" x14ac:dyDescent="0.2">
      <c r="A74" s="35"/>
      <c r="B74" s="303">
        <f>B72-B73</f>
        <v>0</v>
      </c>
      <c r="C74" s="85"/>
    </row>
    <row r="87" spans="14:21" ht="18.75" customHeight="1" x14ac:dyDescent="0.2">
      <c r="N87" s="34"/>
      <c r="O87" s="34"/>
      <c r="P87" s="34"/>
      <c r="Q87" s="34"/>
      <c r="R87" s="34"/>
      <c r="S87" s="34"/>
      <c r="T87" s="34"/>
      <c r="U87" s="34"/>
    </row>
    <row r="88" spans="14:21" ht="18.75" customHeight="1" x14ac:dyDescent="0.2">
      <c r="N88" s="34"/>
      <c r="O88" s="34"/>
      <c r="P88" s="34"/>
      <c r="Q88" s="34"/>
      <c r="R88" s="34"/>
      <c r="S88" s="34"/>
      <c r="T88" s="34"/>
      <c r="U88" s="34"/>
    </row>
    <row r="89" spans="14:21" ht="18.75" customHeight="1" x14ac:dyDescent="0.2">
      <c r="N89" s="34"/>
      <c r="O89" s="34"/>
      <c r="P89" s="34"/>
      <c r="Q89" s="34"/>
      <c r="R89" s="34"/>
      <c r="S89" s="34"/>
      <c r="T89" s="34"/>
      <c r="U89" s="34"/>
    </row>
    <row r="90" spans="14:21" ht="18.75" customHeight="1" x14ac:dyDescent="0.2">
      <c r="N90" s="34"/>
      <c r="O90" s="34"/>
      <c r="P90" s="34"/>
      <c r="Q90" s="34"/>
      <c r="R90" s="34"/>
      <c r="S90" s="34"/>
      <c r="T90" s="34"/>
      <c r="U90" s="34"/>
    </row>
    <row r="91" spans="14:21" ht="18.75" customHeight="1" x14ac:dyDescent="0.2">
      <c r="N91" s="34"/>
      <c r="O91" s="34"/>
      <c r="P91" s="34"/>
      <c r="Q91" s="34"/>
      <c r="R91" s="34"/>
      <c r="S91" s="34"/>
      <c r="T91" s="34"/>
      <c r="U91" s="34"/>
    </row>
    <row r="92" spans="14:21" ht="18.75" customHeight="1" x14ac:dyDescent="0.2">
      <c r="N92" s="34"/>
      <c r="O92" s="34"/>
      <c r="P92" s="34"/>
      <c r="Q92" s="34"/>
      <c r="R92" s="34"/>
      <c r="S92" s="34"/>
      <c r="T92" s="34"/>
      <c r="U92" s="34"/>
    </row>
    <row r="93" spans="14:21" ht="18.75" customHeight="1" x14ac:dyDescent="0.2">
      <c r="N93" s="34"/>
      <c r="O93" s="34"/>
      <c r="P93" s="34"/>
      <c r="Q93" s="34"/>
      <c r="R93" s="34"/>
      <c r="S93" s="34"/>
      <c r="T93" s="34"/>
      <c r="U93" s="34"/>
    </row>
    <row r="94" spans="14:21" ht="18.75" customHeight="1" x14ac:dyDescent="0.2">
      <c r="N94" s="116">
        <v>11719.9</v>
      </c>
      <c r="O94" s="34"/>
      <c r="P94" s="34"/>
      <c r="Q94" s="34"/>
      <c r="R94" s="34"/>
      <c r="S94" s="34"/>
      <c r="T94" s="34"/>
      <c r="U94" s="34"/>
    </row>
    <row r="95" spans="14:21" ht="18.75" customHeight="1" x14ac:dyDescent="0.2">
      <c r="N95" s="34">
        <v>131</v>
      </c>
      <c r="O95" s="34"/>
      <c r="P95" s="34"/>
      <c r="Q95" s="34"/>
      <c r="R95" s="34"/>
      <c r="S95" s="34"/>
      <c r="T95" s="34"/>
      <c r="U95" s="34"/>
    </row>
    <row r="96" spans="14:21" ht="18.75" customHeight="1" x14ac:dyDescent="0.2">
      <c r="N96" s="116">
        <f>N95+N94</f>
        <v>11850.9</v>
      </c>
      <c r="O96" s="34"/>
      <c r="P96" s="34"/>
      <c r="Q96" s="34"/>
      <c r="R96" s="34"/>
      <c r="S96" s="34"/>
      <c r="T96" s="34"/>
      <c r="U96" s="34"/>
    </row>
  </sheetData>
  <sheetProtection algorithmName="SHA-512" hashValue="fdZAad8ISSejcbmXbsdIYuq/etOjA+9sOnoAK5ngBiXg656jUdfE3u/EHfkyMybDM+hv6n6KvXzq1cN7D8ewLA==" saltValue="DVFOQQ9QUGa3N7eqHqpo6Q==" spinCount="100000" sheet="1" objects="1" scenarios="1"/>
  <mergeCells count="23">
    <mergeCell ref="A66:C66"/>
    <mergeCell ref="A68:C68"/>
    <mergeCell ref="Q8:R8"/>
    <mergeCell ref="S8:T8"/>
    <mergeCell ref="R19:R20"/>
    <mergeCell ref="A23:C23"/>
    <mergeCell ref="A48:C48"/>
    <mergeCell ref="A53:C53"/>
    <mergeCell ref="A60:C60"/>
    <mergeCell ref="W18:W19"/>
    <mergeCell ref="Z8:Z9"/>
    <mergeCell ref="AA8:AA9"/>
    <mergeCell ref="A2:AA2"/>
    <mergeCell ref="A3:AA3"/>
    <mergeCell ref="A4:AA4"/>
    <mergeCell ref="P5:V5"/>
    <mergeCell ref="P7:V7"/>
    <mergeCell ref="A8:N8"/>
    <mergeCell ref="P8:P9"/>
    <mergeCell ref="U8:U9"/>
    <mergeCell ref="V8:V9"/>
    <mergeCell ref="W8:W9"/>
    <mergeCell ref="X8:Y8"/>
  </mergeCells>
  <conditionalFormatting sqref="U10:V16 U18:V20 Z18:AA20">
    <cfRule type="cellIs" dxfId="3" priority="1" operator="lessThan">
      <formula>0</formula>
    </cfRule>
  </conditionalFormatting>
  <conditionalFormatting sqref="X18">
    <cfRule type="cellIs" dxfId="2" priority="2" operator="lessThan">
      <formula>0</formula>
    </cfRule>
  </conditionalFormatting>
  <conditionalFormatting sqref="Z10:AA16">
    <cfRule type="cellIs" dxfId="1" priority="3" operator="lessThan">
      <formula>0</formula>
    </cfRule>
  </conditionalFormatting>
  <pageMargins left="2.2000000000000002" right="0.3" top="0.63" bottom="0.28000000000000003" header="0" footer="0"/>
  <pageSetup scale="1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4"/>
  <sheetViews>
    <sheetView showGridLines="0" zoomScale="55" zoomScaleNormal="55" workbookViewId="0">
      <selection activeCell="N59" sqref="N59"/>
    </sheetView>
  </sheetViews>
  <sheetFormatPr baseColWidth="10" defaultColWidth="12.5703125" defaultRowHeight="15" customHeight="1" x14ac:dyDescent="0.2"/>
  <cols>
    <col min="1" max="1" width="37.28515625" customWidth="1"/>
    <col min="2" max="4" width="25.5703125" customWidth="1"/>
    <col min="5" max="5" width="31.5703125" customWidth="1"/>
    <col min="6" max="6" width="36" customWidth="1"/>
    <col min="7" max="7" width="34.140625" customWidth="1"/>
    <col min="8" max="16" width="25.5703125" customWidth="1"/>
    <col min="17" max="17" width="24" customWidth="1"/>
    <col min="18" max="18" width="8.7109375" customWidth="1"/>
    <col min="19" max="19" width="17.85546875" customWidth="1"/>
    <col min="20" max="20" width="11.42578125" customWidth="1"/>
    <col min="21" max="21" width="14" customWidth="1"/>
    <col min="22" max="29" width="11.42578125" customWidth="1"/>
  </cols>
  <sheetData>
    <row r="1" spans="1:15" ht="15.75" customHeight="1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5.75" customHeight="1" x14ac:dyDescent="0.2">
      <c r="A2" s="449" t="str">
        <f>'Comparativo 2023-2024'!A2</f>
        <v>ADMINISTRACIÓN DEL SISTEMA PORTUARIO NACIONAL ENSENADA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42"/>
    </row>
    <row r="3" spans="1:15" ht="15.75" customHeight="1" x14ac:dyDescent="0.2">
      <c r="A3" s="449" t="s">
        <v>1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42"/>
    </row>
    <row r="4" spans="1:15" ht="15.75" customHeight="1" x14ac:dyDescent="0.2">
      <c r="A4" s="450" t="s">
        <v>157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42"/>
    </row>
    <row r="5" spans="1:15" ht="15.75" customHeight="1" x14ac:dyDescent="0.2">
      <c r="A5" s="35"/>
      <c r="B5" s="36"/>
      <c r="C5" s="36"/>
      <c r="D5" s="36"/>
      <c r="E5" s="36"/>
      <c r="F5" s="36"/>
      <c r="G5" s="36"/>
      <c r="H5" s="36"/>
      <c r="I5" s="42"/>
      <c r="J5" s="85"/>
      <c r="K5" s="36"/>
      <c r="L5" s="36"/>
      <c r="M5" s="36"/>
      <c r="N5" s="36"/>
      <c r="O5" s="36"/>
    </row>
    <row r="6" spans="1:15" ht="15.75" customHeight="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.75" customHeight="1" x14ac:dyDescent="0.2">
      <c r="A7" s="449" t="s">
        <v>89</v>
      </c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42"/>
    </row>
    <row r="8" spans="1:15" ht="15.75" customHeight="1" thickBot="1" x14ac:dyDescent="0.25">
      <c r="A8" s="477">
        <v>2024</v>
      </c>
      <c r="B8" s="453"/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4"/>
    </row>
    <row r="9" spans="1:15" ht="15.75" customHeight="1" thickBot="1" x14ac:dyDescent="0.25">
      <c r="A9" s="304" t="s">
        <v>3</v>
      </c>
      <c r="B9" s="305" t="s">
        <v>23</v>
      </c>
      <c r="C9" s="305" t="s">
        <v>24</v>
      </c>
      <c r="D9" s="305" t="s">
        <v>25</v>
      </c>
      <c r="E9" s="305" t="s">
        <v>26</v>
      </c>
      <c r="F9" s="305" t="s">
        <v>27</v>
      </c>
      <c r="G9" s="305" t="s">
        <v>28</v>
      </c>
      <c r="H9" s="305" t="s">
        <v>29</v>
      </c>
      <c r="I9" s="305" t="s">
        <v>30</v>
      </c>
      <c r="J9" s="305" t="s">
        <v>31</v>
      </c>
      <c r="K9" s="305" t="s">
        <v>32</v>
      </c>
      <c r="L9" s="305" t="s">
        <v>33</v>
      </c>
      <c r="M9" s="305" t="s">
        <v>34</v>
      </c>
      <c r="N9" s="305" t="s">
        <v>90</v>
      </c>
      <c r="O9" s="306" t="s">
        <v>55</v>
      </c>
    </row>
    <row r="10" spans="1:15" ht="15.75" customHeight="1" x14ac:dyDescent="0.2">
      <c r="A10" s="342" t="s">
        <v>6</v>
      </c>
      <c r="B10" s="117">
        <v>196631.72800000003</v>
      </c>
      <c r="C10" s="118">
        <v>193777.63100000005</v>
      </c>
      <c r="D10" s="119">
        <v>149488.39099999997</v>
      </c>
      <c r="E10" s="117">
        <v>269809.58299999998</v>
      </c>
      <c r="F10" s="120">
        <v>190031.84999999998</v>
      </c>
      <c r="G10" s="120">
        <v>187794.45500000002</v>
      </c>
      <c r="H10" s="120">
        <v>274192.48</v>
      </c>
      <c r="I10" s="121">
        <v>239728.58499999999</v>
      </c>
      <c r="J10" s="121">
        <v>269450.04719999997</v>
      </c>
      <c r="K10" s="417">
        <v>169244.899</v>
      </c>
      <c r="L10" s="121">
        <v>164066.367</v>
      </c>
      <c r="M10" s="121">
        <v>198270.174</v>
      </c>
      <c r="N10" s="122">
        <f>SUM(B10:M10)</f>
        <v>2502486.1902000001</v>
      </c>
      <c r="O10" s="123">
        <f>+N10/N13</f>
        <v>0.62734224960073226</v>
      </c>
    </row>
    <row r="11" spans="1:15" ht="15.75" customHeight="1" x14ac:dyDescent="0.2">
      <c r="A11" s="342" t="s">
        <v>7</v>
      </c>
      <c r="B11" s="18">
        <v>42399.920000000006</v>
      </c>
      <c r="C11" s="15">
        <v>50011.070000000007</v>
      </c>
      <c r="D11" s="125">
        <v>46532.163000000015</v>
      </c>
      <c r="E11" s="121">
        <v>49164.799999999996</v>
      </c>
      <c r="F11" s="126">
        <v>53644.62999999999</v>
      </c>
      <c r="G11" s="126">
        <v>55154.389999999978</v>
      </c>
      <c r="H11" s="126">
        <v>53676.45</v>
      </c>
      <c r="I11" s="18">
        <v>37549.129999999997</v>
      </c>
      <c r="J11" s="18">
        <v>34228.589999999997</v>
      </c>
      <c r="K11" s="418">
        <v>41049.879999999997</v>
      </c>
      <c r="L11" s="18">
        <v>47390.61</v>
      </c>
      <c r="M11" s="121">
        <v>49692.651999999995</v>
      </c>
      <c r="N11" s="122">
        <f>SUM(B11:M11)</f>
        <v>560494.28500000003</v>
      </c>
      <c r="O11" s="123">
        <f>+N11/N13</f>
        <v>0.14050896545093511</v>
      </c>
    </row>
    <row r="12" spans="1:15" ht="15.75" customHeight="1" x14ac:dyDescent="0.2">
      <c r="A12" s="342" t="s">
        <v>8</v>
      </c>
      <c r="B12" s="121">
        <v>75936.460000000006</v>
      </c>
      <c r="C12" s="18">
        <v>59941.261000000006</v>
      </c>
      <c r="D12" s="121">
        <v>62627.224999999999</v>
      </c>
      <c r="E12" s="121">
        <v>76649.060999999987</v>
      </c>
      <c r="F12" s="121">
        <v>64967.513999999996</v>
      </c>
      <c r="G12" s="395">
        <v>93740.15</v>
      </c>
      <c r="H12" s="121">
        <v>89164.7</v>
      </c>
      <c r="I12" s="121">
        <v>88939.41</v>
      </c>
      <c r="J12" s="121">
        <v>78918.478000000003</v>
      </c>
      <c r="K12" s="417">
        <v>78710.740000000005</v>
      </c>
      <c r="L12" s="121">
        <v>86940.05</v>
      </c>
      <c r="M12" s="127">
        <v>69513.099000000002</v>
      </c>
      <c r="N12" s="122">
        <f>SUM(B12:M12)</f>
        <v>926048.14800000004</v>
      </c>
      <c r="O12" s="123">
        <f>+N12/N13</f>
        <v>0.23214878494833258</v>
      </c>
    </row>
    <row r="13" spans="1:15" ht="15.75" customHeight="1" thickBot="1" x14ac:dyDescent="0.4">
      <c r="A13" s="343" t="s">
        <v>91</v>
      </c>
      <c r="B13" s="344">
        <f t="shared" ref="B13:O13" si="0">SUM(B10:B12)</f>
        <v>314968.10800000007</v>
      </c>
      <c r="C13" s="345">
        <f t="shared" si="0"/>
        <v>303729.96200000006</v>
      </c>
      <c r="D13" s="345">
        <f t="shared" si="0"/>
        <v>258647.77900000001</v>
      </c>
      <c r="E13" s="345">
        <f t="shared" si="0"/>
        <v>395623.44399999996</v>
      </c>
      <c r="F13" s="328">
        <f t="shared" si="0"/>
        <v>308643.99399999995</v>
      </c>
      <c r="G13" s="328">
        <f t="shared" si="0"/>
        <v>336688.995</v>
      </c>
      <c r="H13" s="328">
        <f t="shared" si="0"/>
        <v>417033.63</v>
      </c>
      <c r="I13" s="328">
        <f t="shared" si="0"/>
        <v>366217.125</v>
      </c>
      <c r="J13" s="328">
        <f t="shared" si="0"/>
        <v>382597.1152</v>
      </c>
      <c r="K13" s="328">
        <f t="shared" si="0"/>
        <v>289005.51900000003</v>
      </c>
      <c r="L13" s="328">
        <f t="shared" si="0"/>
        <v>298397.027</v>
      </c>
      <c r="M13" s="346">
        <f t="shared" si="0"/>
        <v>317475.92499999999</v>
      </c>
      <c r="N13" s="347">
        <f>SUM(N10:N12)</f>
        <v>3989028.6232000003</v>
      </c>
      <c r="O13" s="348">
        <f t="shared" si="0"/>
        <v>1</v>
      </c>
    </row>
    <row r="14" spans="1:15" ht="15.75" customHeight="1" x14ac:dyDescent="0.2">
      <c r="A14" s="106"/>
      <c r="B14" s="42"/>
      <c r="C14" s="42"/>
      <c r="D14" s="42"/>
      <c r="E14" s="42"/>
      <c r="F14" s="42"/>
      <c r="G14" s="42"/>
      <c r="H14" s="42"/>
      <c r="I14" s="42"/>
      <c r="J14" s="42"/>
      <c r="K14" s="60"/>
      <c r="L14" s="42"/>
      <c r="M14" s="42"/>
      <c r="N14" s="42"/>
      <c r="O14" s="128"/>
    </row>
    <row r="15" spans="1:15" ht="15.75" customHeight="1" x14ac:dyDescent="0.2">
      <c r="A15" s="106"/>
      <c r="B15" s="42"/>
      <c r="C15" s="42"/>
      <c r="D15" s="42"/>
      <c r="E15" s="42"/>
      <c r="F15" s="42"/>
      <c r="G15" s="42"/>
      <c r="H15" s="42"/>
      <c r="I15" s="42"/>
      <c r="J15" s="42"/>
      <c r="K15" s="60"/>
      <c r="L15" s="42"/>
      <c r="M15" s="42"/>
      <c r="N15" s="42"/>
      <c r="O15" s="128"/>
    </row>
    <row r="16" spans="1:15" ht="13.5" customHeight="1" thickBot="1" x14ac:dyDescent="0.25">
      <c r="A16" s="35"/>
      <c r="B16" s="36"/>
      <c r="C16" s="36"/>
      <c r="D16" s="36"/>
      <c r="E16" s="92"/>
      <c r="F16" s="129"/>
      <c r="G16" s="85"/>
      <c r="H16" s="36"/>
      <c r="I16" s="36"/>
      <c r="J16" s="36"/>
      <c r="K16" s="36"/>
      <c r="L16" s="36"/>
      <c r="M16" s="36"/>
      <c r="N16" s="85"/>
      <c r="O16" s="36"/>
    </row>
    <row r="17" spans="1:15" ht="15.75" customHeight="1" thickBot="1" x14ac:dyDescent="0.25">
      <c r="A17" s="467" t="s">
        <v>92</v>
      </c>
      <c r="B17" s="468"/>
      <c r="C17" s="469"/>
      <c r="D17" s="36"/>
      <c r="E17" s="92"/>
      <c r="F17" s="129"/>
      <c r="G17" s="36"/>
      <c r="H17" s="36"/>
      <c r="I17" s="36"/>
      <c r="J17" s="36"/>
      <c r="K17" s="36"/>
      <c r="L17" s="36"/>
      <c r="M17" s="36"/>
      <c r="N17" s="36"/>
      <c r="O17" s="36"/>
    </row>
    <row r="18" spans="1:15" ht="15.75" customHeight="1" thickBot="1" x14ac:dyDescent="0.25">
      <c r="A18" s="339" t="s">
        <v>3</v>
      </c>
      <c r="B18" s="340" t="s">
        <v>35</v>
      </c>
      <c r="C18" s="341" t="s">
        <v>55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ht="15.75" customHeight="1" x14ac:dyDescent="0.2">
      <c r="A19" s="107" t="s">
        <v>93</v>
      </c>
      <c r="B19" s="130">
        <v>357950.81900000002</v>
      </c>
      <c r="C19" s="131">
        <f t="shared" ref="C19:C26" si="1">+B19/N$13</f>
        <v>8.9733830666988729E-2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5" customHeight="1" x14ac:dyDescent="0.2">
      <c r="A20" s="107" t="s">
        <v>57</v>
      </c>
      <c r="B20" s="132">
        <v>595.12300000000005</v>
      </c>
      <c r="C20" s="131">
        <f t="shared" si="1"/>
        <v>1.4918995480222755E-4</v>
      </c>
      <c r="D20" s="36"/>
      <c r="E20" s="92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ht="15.75" customHeight="1" x14ac:dyDescent="0.2">
      <c r="A21" s="49" t="s">
        <v>40</v>
      </c>
      <c r="B21" s="42">
        <v>1615328.9000000001</v>
      </c>
      <c r="C21" s="102">
        <f t="shared" si="1"/>
        <v>0.4049429203403867</v>
      </c>
      <c r="D21" s="129"/>
      <c r="E21" s="92"/>
      <c r="F21" s="83"/>
      <c r="G21" s="36"/>
      <c r="H21" s="36"/>
      <c r="I21" s="36"/>
      <c r="J21" s="36"/>
      <c r="K21" s="36"/>
      <c r="L21" s="36"/>
      <c r="M21" s="36"/>
      <c r="N21" s="36"/>
      <c r="O21" s="36"/>
    </row>
    <row r="22" spans="1:15" ht="15.75" hidden="1" customHeight="1" x14ac:dyDescent="0.2">
      <c r="A22" s="107" t="s">
        <v>62</v>
      </c>
      <c r="B22" s="132">
        <v>0</v>
      </c>
      <c r="C22" s="131">
        <f t="shared" si="1"/>
        <v>0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ht="15.75" customHeight="1" x14ac:dyDescent="0.35">
      <c r="A23" s="107" t="s">
        <v>65</v>
      </c>
      <c r="B23" s="385">
        <v>4859.0730000000003</v>
      </c>
      <c r="C23" s="131">
        <f t="shared" si="1"/>
        <v>1.2181093341220625E-3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ht="15.75" customHeight="1" x14ac:dyDescent="0.2">
      <c r="A24" s="107" t="s">
        <v>60</v>
      </c>
      <c r="B24" s="132">
        <v>6467.9260000000004</v>
      </c>
      <c r="C24" s="131">
        <f t="shared" si="1"/>
        <v>1.6214288266528977E-3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t="15.75" hidden="1" customHeight="1" x14ac:dyDescent="0.2">
      <c r="A25" s="107" t="s">
        <v>63</v>
      </c>
      <c r="B25" s="132">
        <v>0</v>
      </c>
      <c r="C25" s="131">
        <f t="shared" si="1"/>
        <v>0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ht="15.75" hidden="1" customHeight="1" x14ac:dyDescent="0.2">
      <c r="A26" s="107" t="s">
        <v>78</v>
      </c>
      <c r="B26" s="132">
        <v>0</v>
      </c>
      <c r="C26" s="131">
        <f t="shared" si="1"/>
        <v>0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ht="15.75" hidden="1" customHeight="1" x14ac:dyDescent="0.2">
      <c r="A27" s="49" t="s">
        <v>79</v>
      </c>
      <c r="B27" s="132">
        <v>0</v>
      </c>
      <c r="C27" s="131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ht="15.75" customHeight="1" x14ac:dyDescent="0.2">
      <c r="A28" s="107" t="s">
        <v>77</v>
      </c>
      <c r="B28" s="132">
        <v>10000</v>
      </c>
      <c r="C28" s="131">
        <f t="shared" ref="C28:C38" si="2">+B28/N$13</f>
        <v>2.5068759702150233E-3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134"/>
      <c r="O28" s="134"/>
    </row>
    <row r="29" spans="1:15" ht="15.75" hidden="1" customHeight="1" x14ac:dyDescent="0.2">
      <c r="A29" s="107" t="s">
        <v>67</v>
      </c>
      <c r="B29" s="132">
        <v>0</v>
      </c>
      <c r="C29" s="131">
        <f t="shared" si="2"/>
        <v>0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ht="15.75" customHeight="1" x14ac:dyDescent="0.2">
      <c r="A30" s="107" t="s">
        <v>94</v>
      </c>
      <c r="B30" s="132">
        <v>15506.967000000001</v>
      </c>
      <c r="C30" s="131">
        <f t="shared" si="2"/>
        <v>3.8874042943217355E-3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ht="15.75" customHeight="1" x14ac:dyDescent="0.2">
      <c r="A31" s="49" t="s">
        <v>88</v>
      </c>
      <c r="B31" s="135">
        <v>405173.3</v>
      </c>
      <c r="C31" s="102">
        <f t="shared" si="2"/>
        <v>0.10157192095427227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ht="15.75" customHeight="1" x14ac:dyDescent="0.2">
      <c r="A32" s="107" t="s">
        <v>72</v>
      </c>
      <c r="B32" s="132">
        <v>70347.430000000008</v>
      </c>
      <c r="C32" s="131">
        <f t="shared" si="2"/>
        <v>1.7635228183338347E-2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6" ht="15.75" customHeight="1" x14ac:dyDescent="0.2">
      <c r="A33" s="107" t="s">
        <v>75</v>
      </c>
      <c r="B33" s="132">
        <v>4104.2</v>
      </c>
      <c r="C33" s="131">
        <f t="shared" si="2"/>
        <v>1.0288720356956499E-3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6" ht="15.75" customHeight="1" x14ac:dyDescent="0.2">
      <c r="A34" s="413" t="s">
        <v>152</v>
      </c>
      <c r="B34" s="414">
        <v>3039.33</v>
      </c>
      <c r="C34" s="131">
        <f t="shared" si="2"/>
        <v>7.619223342553627E-4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</row>
    <row r="35" spans="1:16" ht="15.75" customHeight="1" x14ac:dyDescent="0.2">
      <c r="A35" s="413" t="s">
        <v>153</v>
      </c>
      <c r="B35" s="414">
        <v>200.3</v>
      </c>
      <c r="C35" s="131">
        <f t="shared" si="2"/>
        <v>5.021272568340692E-5</v>
      </c>
      <c r="D35" s="254"/>
      <c r="E35" s="254"/>
      <c r="F35" s="254"/>
      <c r="G35" s="254"/>
      <c r="H35" s="254"/>
      <c r="I35" s="254"/>
      <c r="J35" s="254"/>
      <c r="K35" s="254"/>
      <c r="L35" s="254"/>
      <c r="M35" s="254"/>
    </row>
    <row r="36" spans="1:16" ht="15.75" customHeight="1" x14ac:dyDescent="0.2">
      <c r="A36" s="413" t="s">
        <v>66</v>
      </c>
      <c r="B36" s="414">
        <v>5134.6970000000001</v>
      </c>
      <c r="C36" s="131">
        <f t="shared" si="2"/>
        <v>1.2872048523635171E-3</v>
      </c>
      <c r="D36" s="254"/>
      <c r="E36" s="254"/>
      <c r="F36" s="254"/>
      <c r="G36" s="254"/>
      <c r="H36" s="254"/>
      <c r="I36" s="254"/>
      <c r="J36" s="254"/>
      <c r="K36" s="254"/>
      <c r="L36" s="254"/>
      <c r="M36" s="254"/>
    </row>
    <row r="37" spans="1:16" ht="15.75" customHeight="1" x14ac:dyDescent="0.2">
      <c r="A37" s="413" t="s">
        <v>154</v>
      </c>
      <c r="B37" s="414">
        <v>1133.5262</v>
      </c>
      <c r="C37" s="131">
        <f t="shared" si="2"/>
        <v>2.8416095923891491E-4</v>
      </c>
      <c r="D37" s="254"/>
      <c r="E37" s="254"/>
      <c r="F37" s="254"/>
      <c r="G37" s="254"/>
      <c r="H37" s="254"/>
      <c r="I37" s="254"/>
      <c r="J37" s="254"/>
      <c r="K37" s="254"/>
      <c r="L37" s="254"/>
      <c r="M37" s="254"/>
    </row>
    <row r="38" spans="1:16" ht="15.75" customHeight="1" thickBot="1" x14ac:dyDescent="0.25">
      <c r="A38" s="107" t="s">
        <v>69</v>
      </c>
      <c r="B38" s="132">
        <v>2644.5990000000002</v>
      </c>
      <c r="C38" s="131">
        <f t="shared" si="2"/>
        <v>6.6296816839546814E-4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6" ht="15.75" customHeight="1" thickBot="1" x14ac:dyDescent="0.4">
      <c r="A39" s="337" t="s">
        <v>9</v>
      </c>
      <c r="B39" s="338">
        <f>SUM(B19:B38)</f>
        <v>2502486.1902000005</v>
      </c>
      <c r="C39" s="415">
        <f>SUM(C19:C38)</f>
        <v>0.62734224960073248</v>
      </c>
      <c r="D39" s="36"/>
      <c r="E39" s="36"/>
      <c r="F39" s="36"/>
      <c r="G39" s="36"/>
      <c r="H39" s="36"/>
      <c r="I39" s="36"/>
      <c r="J39" s="36"/>
      <c r="K39" s="36"/>
      <c r="L39" s="36"/>
      <c r="M39" s="136" t="s">
        <v>8</v>
      </c>
    </row>
    <row r="40" spans="1:16" ht="15.75" customHeight="1" thickBot="1" x14ac:dyDescent="0.25">
      <c r="A40" s="107"/>
      <c r="B40" s="85"/>
      <c r="C40" s="85"/>
      <c r="D40" s="36"/>
      <c r="E40" s="36"/>
      <c r="F40" s="36"/>
      <c r="G40" s="36"/>
      <c r="H40" s="36"/>
      <c r="I40" s="36"/>
      <c r="J40" s="36"/>
      <c r="K40" s="36"/>
      <c r="L40" s="36"/>
      <c r="M40" s="349" t="s">
        <v>7</v>
      </c>
    </row>
    <row r="41" spans="1:16" ht="15.75" customHeight="1" thickBot="1" x14ac:dyDescent="0.25">
      <c r="A41" s="478" t="s">
        <v>95</v>
      </c>
      <c r="B41" s="468"/>
      <c r="C41" s="469"/>
      <c r="D41" s="36"/>
      <c r="E41" s="36"/>
      <c r="F41" s="36"/>
      <c r="G41" s="36"/>
      <c r="H41" s="36"/>
      <c r="I41" s="36"/>
      <c r="J41" s="36"/>
      <c r="K41" s="36"/>
      <c r="L41" s="36"/>
      <c r="M41" s="350" t="s">
        <v>6</v>
      </c>
    </row>
    <row r="42" spans="1:16" ht="15.75" hidden="1" customHeight="1" x14ac:dyDescent="0.2">
      <c r="A42" s="107" t="s">
        <v>58</v>
      </c>
      <c r="B42" s="137">
        <v>0</v>
      </c>
      <c r="C42" s="131">
        <f t="shared" ref="C42:C48" si="3">+B42/N$13</f>
        <v>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6" ht="15.75" hidden="1" customHeight="1" x14ac:dyDescent="0.2">
      <c r="A43" s="107" t="s">
        <v>96</v>
      </c>
      <c r="B43" s="137">
        <v>0</v>
      </c>
      <c r="C43" s="131">
        <f t="shared" si="3"/>
        <v>0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6" ht="15.75" customHeight="1" x14ac:dyDescent="0.2">
      <c r="A44" s="49" t="s">
        <v>40</v>
      </c>
      <c r="B44" s="135">
        <v>556013.90999999992</v>
      </c>
      <c r="C44" s="102">
        <f t="shared" si="3"/>
        <v>0.13938579100842985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6" ht="15.75" hidden="1" customHeight="1" x14ac:dyDescent="0.2">
      <c r="A45" s="49" t="s">
        <v>79</v>
      </c>
      <c r="B45" s="135">
        <v>0</v>
      </c>
      <c r="C45" s="102">
        <f t="shared" si="3"/>
        <v>0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1:16" ht="15.75" customHeight="1" x14ac:dyDescent="0.2">
      <c r="A46" s="107" t="s">
        <v>65</v>
      </c>
      <c r="B46" s="137">
        <v>4443.9750000000004</v>
      </c>
      <c r="C46" s="131">
        <f t="shared" si="3"/>
        <v>1.114049413973631E-3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ht="15.75" customHeight="1" thickBot="1" x14ac:dyDescent="0.25">
      <c r="A47" s="413" t="s">
        <v>156</v>
      </c>
      <c r="B47" s="414">
        <v>36.4</v>
      </c>
      <c r="C47" s="131">
        <f>+B47/N$13</f>
        <v>9.1250285315826851E-6</v>
      </c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</row>
    <row r="48" spans="1:16" ht="15.75" hidden="1" customHeight="1" thickBot="1" x14ac:dyDescent="0.25">
      <c r="A48" s="107" t="s">
        <v>97</v>
      </c>
      <c r="B48" s="137">
        <v>0</v>
      </c>
      <c r="C48" s="131">
        <f t="shared" si="3"/>
        <v>0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</row>
    <row r="49" spans="1:16" ht="15.75" customHeight="1" thickBot="1" x14ac:dyDescent="0.4">
      <c r="A49" s="334" t="s">
        <v>9</v>
      </c>
      <c r="B49" s="335">
        <f t="shared" ref="B49:C49" si="4">SUM(B42:B48)</f>
        <v>560494.28499999992</v>
      </c>
      <c r="C49" s="336">
        <f t="shared" si="4"/>
        <v>0.14050896545093508</v>
      </c>
      <c r="D49" s="36"/>
      <c r="E49" s="129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ht="15.75" customHeight="1" thickBot="1" x14ac:dyDescent="0.25">
      <c r="A50" s="107"/>
      <c r="B50" s="85"/>
      <c r="C50" s="85"/>
      <c r="D50" s="85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</row>
    <row r="51" spans="1:16" ht="15.75" customHeight="1" thickBot="1" x14ac:dyDescent="0.25">
      <c r="A51" s="479" t="s">
        <v>98</v>
      </c>
      <c r="B51" s="471"/>
      <c r="C51" s="472"/>
      <c r="D51" s="85"/>
      <c r="E51" s="138"/>
      <c r="F51" s="83"/>
      <c r="G51" s="36"/>
      <c r="H51" s="124"/>
      <c r="I51" s="124"/>
      <c r="J51" s="124"/>
      <c r="K51" s="124"/>
      <c r="L51" s="124"/>
      <c r="M51" s="36"/>
      <c r="N51" s="36"/>
      <c r="O51" s="36"/>
      <c r="P51" s="36"/>
    </row>
    <row r="52" spans="1:16" ht="15.75" customHeight="1" x14ac:dyDescent="0.2">
      <c r="A52" s="139" t="s">
        <v>82</v>
      </c>
      <c r="B52" s="419">
        <v>59414.506999999998</v>
      </c>
      <c r="C52" s="140">
        <f t="shared" ref="C52:C60" si="5">+B52/N$13</f>
        <v>1.489447998804723E-2</v>
      </c>
      <c r="D52" s="36"/>
      <c r="E52" s="92"/>
      <c r="F52" s="141"/>
      <c r="G52" s="36"/>
      <c r="H52" s="36"/>
      <c r="I52" s="36"/>
      <c r="J52" s="36"/>
      <c r="K52" s="36"/>
      <c r="L52" s="36"/>
      <c r="M52" s="36"/>
      <c r="N52" s="36"/>
      <c r="O52" s="36"/>
      <c r="P52" s="36"/>
    </row>
    <row r="53" spans="1:16" ht="15.75" customHeight="1" x14ac:dyDescent="0.2">
      <c r="A53" s="139" t="s">
        <v>83</v>
      </c>
      <c r="B53" s="420">
        <v>4399.2860000000001</v>
      </c>
      <c r="C53" s="140">
        <f t="shared" si="5"/>
        <v>1.102846435950337E-3</v>
      </c>
      <c r="D53" s="36"/>
      <c r="E53" s="92"/>
      <c r="F53" s="141"/>
      <c r="G53" s="36"/>
      <c r="H53" s="36"/>
      <c r="I53" s="36"/>
      <c r="J53" s="36"/>
      <c r="K53" s="36"/>
      <c r="L53" s="36"/>
      <c r="M53" s="36"/>
      <c r="N53" s="36"/>
      <c r="O53" s="36"/>
      <c r="P53" s="36"/>
    </row>
    <row r="54" spans="1:16" ht="15.75" customHeight="1" x14ac:dyDescent="0.2">
      <c r="A54" s="139" t="s">
        <v>84</v>
      </c>
      <c r="B54" s="420">
        <v>116041.86500000001</v>
      </c>
      <c r="C54" s="140">
        <f t="shared" si="5"/>
        <v>2.909025629074358E-2</v>
      </c>
      <c r="D54" s="129"/>
      <c r="E54" s="92"/>
      <c r="F54" s="142"/>
      <c r="G54" s="36"/>
      <c r="H54" s="143" t="s">
        <v>99</v>
      </c>
      <c r="I54" s="36"/>
      <c r="J54" s="143" t="s">
        <v>100</v>
      </c>
      <c r="K54" s="36"/>
      <c r="L54" s="143" t="s">
        <v>101</v>
      </c>
      <c r="M54" s="36"/>
      <c r="N54" s="36"/>
      <c r="O54" s="36"/>
    </row>
    <row r="55" spans="1:16" ht="15.75" hidden="1" customHeight="1" x14ac:dyDescent="0.2">
      <c r="A55" s="139" t="s">
        <v>70</v>
      </c>
      <c r="B55" s="420">
        <v>0</v>
      </c>
      <c r="C55" s="140">
        <f t="shared" si="5"/>
        <v>0</v>
      </c>
      <c r="D55" s="129"/>
      <c r="E55" s="92"/>
      <c r="F55" s="142"/>
      <c r="G55" s="36"/>
      <c r="H55" s="143"/>
      <c r="I55" s="36"/>
      <c r="J55" s="143"/>
      <c r="K55" s="36"/>
      <c r="L55" s="143"/>
      <c r="M55" s="36"/>
      <c r="N55" s="36"/>
      <c r="O55" s="36"/>
    </row>
    <row r="56" spans="1:16" ht="15.75" hidden="1" customHeight="1" x14ac:dyDescent="0.2">
      <c r="A56" s="139" t="s">
        <v>79</v>
      </c>
      <c r="B56" s="420">
        <v>0</v>
      </c>
      <c r="C56" s="140">
        <f t="shared" si="5"/>
        <v>0</v>
      </c>
      <c r="D56" s="129"/>
      <c r="E56" s="92"/>
      <c r="F56" s="142"/>
      <c r="G56" s="36"/>
      <c r="H56" s="143"/>
      <c r="I56" s="36"/>
      <c r="J56" s="143"/>
      <c r="K56" s="36"/>
      <c r="L56" s="143"/>
      <c r="M56" s="36"/>
      <c r="N56" s="36"/>
      <c r="O56" s="36"/>
    </row>
    <row r="57" spans="1:16" ht="15.75" customHeight="1" x14ac:dyDescent="0.2">
      <c r="A57" s="139" t="s">
        <v>80</v>
      </c>
      <c r="B57" s="420">
        <v>28050.148999999998</v>
      </c>
      <c r="C57" s="140">
        <f t="shared" si="5"/>
        <v>7.0318244489050961E-3</v>
      </c>
      <c r="D57" s="36"/>
      <c r="E57" s="92"/>
      <c r="F57" s="133"/>
      <c r="G57" s="144"/>
      <c r="H57" s="143"/>
      <c r="I57" s="143"/>
      <c r="J57" s="145"/>
      <c r="K57" s="143"/>
      <c r="L57" s="143"/>
      <c r="M57" s="36"/>
      <c r="N57" s="36"/>
      <c r="O57" s="36"/>
    </row>
    <row r="58" spans="1:16" ht="15.75" customHeight="1" x14ac:dyDescent="0.2">
      <c r="A58" s="146" t="s">
        <v>74</v>
      </c>
      <c r="B58" s="421">
        <v>678250</v>
      </c>
      <c r="C58" s="140">
        <f t="shared" si="5"/>
        <v>0.17002886267983397</v>
      </c>
      <c r="D58" s="36"/>
      <c r="E58" s="92"/>
      <c r="F58" s="142"/>
      <c r="G58" s="83"/>
      <c r="H58" s="36"/>
      <c r="I58" s="36"/>
      <c r="J58" s="36"/>
      <c r="K58" s="36"/>
      <c r="L58" s="36"/>
      <c r="M58" s="36"/>
      <c r="N58" s="36"/>
      <c r="O58" s="36"/>
    </row>
    <row r="59" spans="1:16" ht="15.75" customHeight="1" x14ac:dyDescent="0.2">
      <c r="A59" s="255" t="s">
        <v>146</v>
      </c>
      <c r="B59" s="422">
        <v>35046.305</v>
      </c>
      <c r="C59" s="140"/>
      <c r="D59" s="254"/>
      <c r="E59" s="253"/>
      <c r="F59" s="257"/>
      <c r="G59" s="258"/>
      <c r="H59" s="254"/>
      <c r="I59" s="254"/>
      <c r="J59" s="254"/>
      <c r="K59" s="254"/>
      <c r="L59" s="254"/>
      <c r="M59" s="254"/>
      <c r="N59" s="254"/>
      <c r="O59" s="254"/>
    </row>
    <row r="60" spans="1:16" ht="15.75" customHeight="1" thickBot="1" x14ac:dyDescent="0.25">
      <c r="A60" s="139" t="s">
        <v>61</v>
      </c>
      <c r="B60" s="420">
        <v>4846.0360000000001</v>
      </c>
      <c r="C60" s="140">
        <f t="shared" si="5"/>
        <v>1.2148411199196932E-3</v>
      </c>
      <c r="D60" s="36"/>
      <c r="E60" s="129"/>
      <c r="F60" s="144"/>
      <c r="G60" s="129"/>
      <c r="H60" s="36"/>
      <c r="I60" s="85"/>
      <c r="J60" s="36"/>
      <c r="K60" s="36"/>
      <c r="L60" s="36"/>
      <c r="M60" s="36"/>
      <c r="N60" s="36"/>
      <c r="O60" s="36"/>
    </row>
    <row r="61" spans="1:16" ht="15.75" customHeight="1" thickBot="1" x14ac:dyDescent="0.4">
      <c r="A61" s="331" t="s">
        <v>9</v>
      </c>
      <c r="B61" s="332">
        <f>SUM(B52:B60)</f>
        <v>926048.14800000004</v>
      </c>
      <c r="C61" s="333">
        <f t="shared" ref="C61" si="6">SUM(C52:C60)</f>
        <v>0.22336311096339989</v>
      </c>
      <c r="D61" s="83"/>
      <c r="E61" s="87"/>
      <c r="F61" s="36"/>
      <c r="G61" s="36"/>
      <c r="H61" s="85"/>
      <c r="I61" s="129"/>
      <c r="J61" s="36"/>
      <c r="K61" s="36"/>
      <c r="L61" s="36"/>
      <c r="M61" s="36"/>
      <c r="N61" s="36"/>
      <c r="O61" s="36"/>
    </row>
    <row r="62" spans="1:16" ht="15.75" customHeight="1" x14ac:dyDescent="0.2">
      <c r="A62" s="35"/>
      <c r="B62" s="92"/>
      <c r="C62" s="36"/>
      <c r="D62" s="147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6" ht="15.75" customHeight="1" thickBot="1" x14ac:dyDescent="0.25">
      <c r="A63" s="35"/>
      <c r="B63" s="109"/>
      <c r="C63" s="83"/>
      <c r="D63" s="36"/>
      <c r="E63" s="36"/>
      <c r="F63" s="36"/>
      <c r="G63" s="36"/>
      <c r="H63" s="92"/>
      <c r="I63" s="83"/>
      <c r="J63" s="85"/>
      <c r="K63" s="36"/>
      <c r="L63" s="36"/>
      <c r="M63" s="36"/>
      <c r="N63" s="36"/>
      <c r="O63" s="36"/>
    </row>
    <row r="64" spans="1:16" ht="15.75" customHeight="1" thickBot="1" x14ac:dyDescent="0.25">
      <c r="A64" s="480" t="s">
        <v>102</v>
      </c>
      <c r="B64" s="468"/>
      <c r="C64" s="468"/>
      <c r="D64" s="468"/>
      <c r="E64" s="468"/>
      <c r="F64" s="468"/>
      <c r="G64" s="469"/>
      <c r="H64" s="92"/>
      <c r="I64" s="83"/>
      <c r="J64" s="36"/>
      <c r="K64" s="36"/>
      <c r="L64" s="36"/>
      <c r="M64" s="36"/>
      <c r="N64" s="36"/>
      <c r="O64" s="36"/>
    </row>
    <row r="65" spans="1:15" ht="15.75" customHeight="1" x14ac:dyDescent="0.2">
      <c r="A65" s="481" t="s">
        <v>103</v>
      </c>
      <c r="B65" s="482"/>
      <c r="C65" s="307" t="s">
        <v>104</v>
      </c>
      <c r="D65" s="307" t="s">
        <v>55</v>
      </c>
      <c r="E65" s="307" t="s">
        <v>100</v>
      </c>
      <c r="F65" s="307" t="s">
        <v>99</v>
      </c>
      <c r="G65" s="308" t="s">
        <v>8</v>
      </c>
      <c r="H65" s="36"/>
      <c r="I65" s="36"/>
      <c r="J65" s="36"/>
      <c r="K65" s="36"/>
      <c r="L65" s="36"/>
      <c r="M65" s="36"/>
      <c r="N65" s="38"/>
      <c r="O65" s="36"/>
    </row>
    <row r="66" spans="1:15" ht="15.75" customHeight="1" x14ac:dyDescent="0.2">
      <c r="A66" s="483" t="s">
        <v>105</v>
      </c>
      <c r="B66" s="484"/>
      <c r="C66" s="148">
        <f>B31</f>
        <v>405173.3</v>
      </c>
      <c r="D66" s="149">
        <f>C31</f>
        <v>0.10157192095427227</v>
      </c>
      <c r="E66" s="149">
        <f>C31</f>
        <v>0.10157192095427227</v>
      </c>
      <c r="F66" s="149">
        <v>0</v>
      </c>
      <c r="G66" s="150">
        <v>0</v>
      </c>
      <c r="H66" s="34"/>
      <c r="I66" s="36"/>
      <c r="J66" s="36"/>
      <c r="K66" s="36"/>
      <c r="L66" s="36"/>
      <c r="M66" s="36"/>
      <c r="N66" s="36"/>
      <c r="O66" s="36"/>
    </row>
    <row r="67" spans="1:15" ht="15.75" customHeight="1" x14ac:dyDescent="0.2">
      <c r="A67" s="483" t="s">
        <v>106</v>
      </c>
      <c r="B67" s="484"/>
      <c r="C67" s="148">
        <f>B58</f>
        <v>678250</v>
      </c>
      <c r="D67" s="149">
        <f t="shared" ref="D67" si="7">C58</f>
        <v>0.17002886267983397</v>
      </c>
      <c r="E67" s="149">
        <v>0</v>
      </c>
      <c r="F67" s="149">
        <v>0</v>
      </c>
      <c r="G67" s="150">
        <f>C58</f>
        <v>0.17002886267983397</v>
      </c>
      <c r="H67" s="36"/>
      <c r="I67" s="36"/>
      <c r="J67" s="36"/>
      <c r="K67" s="36"/>
      <c r="L67" s="36"/>
      <c r="M67" s="36"/>
      <c r="N67" s="36"/>
      <c r="O67" s="36"/>
    </row>
    <row r="68" spans="1:15" ht="15.75" customHeight="1" x14ac:dyDescent="0.2">
      <c r="A68" s="151" t="s">
        <v>107</v>
      </c>
      <c r="B68" s="152"/>
      <c r="C68" s="148">
        <f>B43+B33</f>
        <v>4104.2</v>
      </c>
      <c r="D68" s="149">
        <f>C43+C33</f>
        <v>1.0288720356956499E-3</v>
      </c>
      <c r="E68" s="149">
        <f>C33</f>
        <v>1.0288720356956499E-3</v>
      </c>
      <c r="F68" s="149">
        <f>C43</f>
        <v>0</v>
      </c>
      <c r="G68" s="150">
        <v>0</v>
      </c>
      <c r="H68" s="36"/>
      <c r="I68" s="36"/>
      <c r="J68" s="36"/>
      <c r="K68" s="36"/>
      <c r="L68" s="36"/>
      <c r="M68" s="36"/>
      <c r="N68" s="36"/>
      <c r="O68" s="36"/>
    </row>
    <row r="69" spans="1:15" ht="15.75" customHeight="1" x14ac:dyDescent="0.2">
      <c r="A69" s="151" t="s">
        <v>108</v>
      </c>
      <c r="B69" s="152"/>
      <c r="C69" s="148">
        <f>B21+B44+B38</f>
        <v>2173987.409</v>
      </c>
      <c r="D69" s="149">
        <f>C21+C44+C38</f>
        <v>0.54499167951721206</v>
      </c>
      <c r="E69" s="149">
        <f>C21+C38</f>
        <v>0.40560588850878215</v>
      </c>
      <c r="F69" s="149">
        <f>C44</f>
        <v>0.13938579100842985</v>
      </c>
      <c r="G69" s="150">
        <v>0</v>
      </c>
      <c r="H69" s="36"/>
      <c r="I69" s="36"/>
      <c r="J69" s="36"/>
      <c r="K69" s="36"/>
      <c r="L69" s="36"/>
      <c r="M69" s="36"/>
      <c r="N69" s="36"/>
      <c r="O69" s="36"/>
    </row>
    <row r="70" spans="1:15" ht="15.75" customHeight="1" thickBot="1" x14ac:dyDescent="0.25">
      <c r="A70" s="326"/>
      <c r="B70" s="327"/>
      <c r="C70" s="328">
        <f t="shared" ref="C70:G70" si="8">SUM(C66:C69)</f>
        <v>3261514.909</v>
      </c>
      <c r="D70" s="329">
        <f t="shared" si="8"/>
        <v>0.81762133518701385</v>
      </c>
      <c r="E70" s="329">
        <f t="shared" si="8"/>
        <v>0.50820668149875003</v>
      </c>
      <c r="F70" s="329">
        <f t="shared" si="8"/>
        <v>0.13938579100842985</v>
      </c>
      <c r="G70" s="330">
        <f t="shared" si="8"/>
        <v>0.17002886267983397</v>
      </c>
      <c r="H70" s="36"/>
      <c r="I70" s="36"/>
      <c r="J70" s="36"/>
      <c r="K70" s="36"/>
      <c r="L70" s="36"/>
      <c r="M70" s="36"/>
      <c r="N70" s="36"/>
      <c r="O70" s="36"/>
    </row>
    <row r="71" spans="1:15" ht="15.75" customHeight="1" x14ac:dyDescent="0.2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</row>
    <row r="72" spans="1:15" ht="15.75" customHeight="1" x14ac:dyDescent="0.2">
      <c r="A72" s="35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</row>
    <row r="73" spans="1:15" ht="15.75" customHeight="1" x14ac:dyDescent="0.2">
      <c r="A73" s="35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1:15" ht="15.75" customHeight="1" thickBot="1" x14ac:dyDescent="0.25">
      <c r="A74" s="477" t="s">
        <v>109</v>
      </c>
      <c r="B74" s="453"/>
      <c r="C74" s="453"/>
      <c r="D74" s="453"/>
      <c r="E74" s="453"/>
      <c r="F74" s="453"/>
      <c r="G74" s="453"/>
      <c r="H74" s="453"/>
      <c r="I74" s="453"/>
      <c r="J74" s="454"/>
      <c r="K74" s="36"/>
      <c r="L74" s="36"/>
      <c r="M74" s="36"/>
      <c r="N74" s="36"/>
      <c r="O74" s="36"/>
    </row>
    <row r="75" spans="1:15" ht="15.75" customHeight="1" thickBot="1" x14ac:dyDescent="0.25">
      <c r="A75" s="485" t="s">
        <v>158</v>
      </c>
      <c r="B75" s="468"/>
      <c r="C75" s="468"/>
      <c r="D75" s="468"/>
      <c r="E75" s="468"/>
      <c r="F75" s="468"/>
      <c r="G75" s="468"/>
      <c r="H75" s="468"/>
      <c r="I75" s="468"/>
      <c r="J75" s="469"/>
      <c r="K75" s="36"/>
      <c r="L75" s="36"/>
      <c r="M75" s="36"/>
      <c r="N75" s="36"/>
      <c r="O75" s="36"/>
    </row>
    <row r="76" spans="1:15" ht="15.75" customHeight="1" thickBot="1" x14ac:dyDescent="0.25">
      <c r="A76" s="309" t="s">
        <v>19</v>
      </c>
      <c r="B76" s="310">
        <v>2024</v>
      </c>
      <c r="C76" s="309" t="s">
        <v>38</v>
      </c>
      <c r="D76" s="310">
        <v>2023</v>
      </c>
      <c r="E76" s="310" t="s">
        <v>38</v>
      </c>
      <c r="F76" s="310" t="s">
        <v>110</v>
      </c>
      <c r="G76" s="310" t="s">
        <v>111</v>
      </c>
      <c r="H76" s="486" t="s">
        <v>22</v>
      </c>
      <c r="I76" s="487"/>
      <c r="J76" s="488"/>
      <c r="K76" s="36"/>
      <c r="L76" s="36"/>
      <c r="M76" s="36"/>
      <c r="N76" s="36"/>
      <c r="O76" s="36"/>
    </row>
    <row r="77" spans="1:15" ht="138" customHeight="1" x14ac:dyDescent="0.2">
      <c r="A77" s="40" t="s">
        <v>39</v>
      </c>
      <c r="B77" s="324">
        <v>110</v>
      </c>
      <c r="C77" s="153">
        <f>+B77/B83</f>
        <v>0.13365735115431349</v>
      </c>
      <c r="D77" s="111">
        <v>121</v>
      </c>
      <c r="E77" s="154">
        <f>+D77/D83</f>
        <v>0.14864864864864866</v>
      </c>
      <c r="F77" s="155">
        <f t="shared" ref="F77:F82" si="9">B77-D77</f>
        <v>-11</v>
      </c>
      <c r="G77" s="156">
        <f t="shared" ref="G77:G83" si="10">+(B77-D77)/D77</f>
        <v>-9.0909090909090912E-2</v>
      </c>
      <c r="H77" s="492" t="str">
        <f>'Carga Gral.'!W10</f>
        <v>Al cierre del ejercicio 2024, se recibieron un total de 110 arribos de carga general, representando un 12.19%, ocupando el 3er. lugar en el movimiento total de cargas manejadas en los 3 puertos, destacando el arribo al Puerto de Ensenada madera, carga proyecto,  maquinaría, drones, tubos de hierro y de hierro dúctil.</v>
      </c>
      <c r="I77" s="493"/>
      <c r="J77" s="494"/>
      <c r="K77" s="36"/>
      <c r="L77" s="36"/>
      <c r="M77" s="36"/>
      <c r="N77" s="36"/>
      <c r="O77" s="36"/>
    </row>
    <row r="78" spans="1:15" ht="232.5" customHeight="1" x14ac:dyDescent="0.2">
      <c r="A78" s="40" t="s">
        <v>40</v>
      </c>
      <c r="B78" s="325">
        <v>227</v>
      </c>
      <c r="C78" s="153">
        <f>+B78/B83</f>
        <v>0.275820170109356</v>
      </c>
      <c r="D78" s="49">
        <v>211</v>
      </c>
      <c r="E78" s="157">
        <f>+D78/D83</f>
        <v>0.25921375921375922</v>
      </c>
      <c r="F78" s="158">
        <f t="shared" si="9"/>
        <v>16</v>
      </c>
      <c r="G78" s="104">
        <f t="shared" si="10"/>
        <v>7.582938388625593E-2</v>
      </c>
      <c r="H78" s="495" t="str">
        <f>'Carga Gral.'!W11</f>
        <v>La carga contenerizada se posicionó en el primer lugar de las cargas que maneja los tres Puertos.
La lineas navieras con mayor participación fueron:
1. Cosco Shipping.
2. Hapag Lloyd.
3. MSC.</v>
      </c>
      <c r="I78" s="438"/>
      <c r="J78" s="490"/>
      <c r="K78" s="36"/>
      <c r="L78" s="36"/>
      <c r="M78" s="36"/>
      <c r="N78" s="36"/>
      <c r="O78" s="36"/>
    </row>
    <row r="79" spans="1:15" ht="150.75" customHeight="1" x14ac:dyDescent="0.2">
      <c r="A79" s="40" t="s">
        <v>41</v>
      </c>
      <c r="B79" s="325">
        <v>207</v>
      </c>
      <c r="C79" s="153">
        <f>+B79/B83</f>
        <v>0.25151883353584448</v>
      </c>
      <c r="D79" s="49">
        <v>185</v>
      </c>
      <c r="E79" s="157">
        <f>+D79/D83</f>
        <v>0.22727272727272727</v>
      </c>
      <c r="F79" s="158">
        <f t="shared" si="9"/>
        <v>22</v>
      </c>
      <c r="G79" s="104">
        <f t="shared" si="10"/>
        <v>0.11891891891891893</v>
      </c>
      <c r="H79" s="495" t="str">
        <f>'Carga Gral.'!W12</f>
        <v>En cuanto a granel mineral,  represento un 18.84% del movimiento de cargas manejadas en los tres Puertos.</v>
      </c>
      <c r="I79" s="438"/>
      <c r="J79" s="490"/>
      <c r="K79" s="36"/>
      <c r="L79" s="36"/>
      <c r="M79" s="36"/>
      <c r="N79" s="36"/>
      <c r="O79" s="36"/>
    </row>
    <row r="80" spans="1:15" ht="66" customHeight="1" x14ac:dyDescent="0.2">
      <c r="A80" s="40" t="s">
        <v>42</v>
      </c>
      <c r="B80" s="325">
        <v>0</v>
      </c>
      <c r="C80" s="153">
        <f>+B80/B83</f>
        <v>0</v>
      </c>
      <c r="D80" s="49">
        <v>0</v>
      </c>
      <c r="E80" s="157">
        <f>+D80/D83</f>
        <v>0</v>
      </c>
      <c r="F80" s="158">
        <f t="shared" si="9"/>
        <v>0</v>
      </c>
      <c r="G80" s="104" t="e">
        <f t="shared" si="10"/>
        <v>#DIV/0!</v>
      </c>
      <c r="H80" s="489" t="str">
        <f>'Carga Gral.'!W13</f>
        <v xml:space="preserve"> Sin registro a la fecha por reportar. </v>
      </c>
      <c r="I80" s="438"/>
      <c r="J80" s="490"/>
      <c r="K80" s="36"/>
      <c r="L80" s="36"/>
      <c r="M80" s="36"/>
      <c r="N80" s="36"/>
      <c r="O80" s="36"/>
    </row>
    <row r="81" spans="1:15" ht="243.75" customHeight="1" x14ac:dyDescent="0.2">
      <c r="A81" s="40" t="s">
        <v>112</v>
      </c>
      <c r="B81" s="325">
        <v>272</v>
      </c>
      <c r="C81" s="153">
        <f>+B81/B83</f>
        <v>0.33049817739975701</v>
      </c>
      <c r="D81" s="49">
        <v>293</v>
      </c>
      <c r="E81" s="157">
        <f>+D81/D83</f>
        <v>0.35995085995085996</v>
      </c>
      <c r="F81" s="158">
        <f t="shared" si="9"/>
        <v>-21</v>
      </c>
      <c r="G81" s="104">
        <f t="shared" si="10"/>
        <v>-7.1672354948805458E-2</v>
      </c>
      <c r="H81" s="496">
        <f>'Carga Gral.'!W18</f>
        <v>0</v>
      </c>
      <c r="I81" s="438"/>
      <c r="J81" s="490"/>
      <c r="K81" s="36"/>
      <c r="L81" s="36"/>
      <c r="M81" s="36"/>
      <c r="N81" s="36"/>
      <c r="O81" s="36"/>
    </row>
    <row r="82" spans="1:15" ht="71.25" customHeight="1" thickBot="1" x14ac:dyDescent="0.25">
      <c r="A82" s="40" t="s">
        <v>44</v>
      </c>
      <c r="B82" s="325">
        <v>7</v>
      </c>
      <c r="C82" s="153">
        <f>+B82/B83</f>
        <v>8.5054678007290396E-3</v>
      </c>
      <c r="D82" s="49">
        <v>4</v>
      </c>
      <c r="E82" s="157">
        <f>+D82/D83</f>
        <v>4.9140049140049139E-3</v>
      </c>
      <c r="F82" s="158">
        <f t="shared" si="9"/>
        <v>3</v>
      </c>
      <c r="G82" s="104">
        <f t="shared" si="10"/>
        <v>0.75</v>
      </c>
      <c r="H82" s="489" t="str">
        <f>'Carga Gral.'!W14</f>
        <v>Se lleva un acumulado de 7 arribos de gas natural licuado, representando un 10.06%, ocupando el 4to. lugar en el movimiento total de cargas manejadas en los 3 puertos.</v>
      </c>
      <c r="I82" s="438"/>
      <c r="J82" s="490"/>
      <c r="K82" s="36"/>
      <c r="L82" s="36"/>
      <c r="M82" s="36"/>
      <c r="N82" s="36"/>
      <c r="O82" s="36"/>
    </row>
    <row r="83" spans="1:15" ht="15.75" customHeight="1" thickBot="1" x14ac:dyDescent="0.4">
      <c r="A83" s="319" t="s">
        <v>9</v>
      </c>
      <c r="B83" s="320">
        <f t="shared" ref="B83:E83" si="11">SUM(B77:B82)</f>
        <v>823</v>
      </c>
      <c r="C83" s="321">
        <f t="shared" si="11"/>
        <v>1</v>
      </c>
      <c r="D83" s="320">
        <f t="shared" si="11"/>
        <v>814</v>
      </c>
      <c r="E83" s="321">
        <f t="shared" si="11"/>
        <v>1</v>
      </c>
      <c r="F83" s="322">
        <f>+B83-D83</f>
        <v>9</v>
      </c>
      <c r="G83" s="323">
        <f t="shared" si="10"/>
        <v>1.1056511056511056E-2</v>
      </c>
      <c r="H83" s="491"/>
      <c r="I83" s="456"/>
      <c r="J83" s="457"/>
      <c r="K83" s="36"/>
      <c r="L83" s="36"/>
      <c r="M83" s="36"/>
      <c r="N83" s="36"/>
      <c r="O83" s="36"/>
    </row>
    <row r="86" spans="1:15" ht="15.75" customHeight="1" x14ac:dyDescent="0.2">
      <c r="A86" s="449"/>
      <c r="B86" s="438"/>
      <c r="C86" s="438"/>
      <c r="D86" s="438"/>
      <c r="E86" s="438"/>
      <c r="F86" s="442"/>
      <c r="G86" s="36"/>
      <c r="H86" s="36"/>
      <c r="I86" s="36"/>
      <c r="J86" s="36"/>
      <c r="K86" s="36"/>
      <c r="L86" s="36"/>
      <c r="M86" s="36"/>
      <c r="N86" s="36"/>
    </row>
    <row r="87" spans="1:15" ht="15.75" customHeight="1" thickBot="1" x14ac:dyDescent="0.25">
      <c r="A87" s="449"/>
      <c r="B87" s="438"/>
      <c r="C87" s="438"/>
      <c r="D87" s="438"/>
      <c r="E87" s="438"/>
      <c r="F87" s="442"/>
      <c r="G87" s="36"/>
      <c r="H87" s="36"/>
      <c r="I87" s="36"/>
      <c r="J87" s="36"/>
      <c r="K87" s="36"/>
      <c r="L87" s="36"/>
      <c r="M87" s="36"/>
      <c r="N87" s="36"/>
    </row>
    <row r="88" spans="1:15" ht="15.75" customHeight="1" thickBot="1" x14ac:dyDescent="0.25">
      <c r="A88" s="311" t="s">
        <v>100</v>
      </c>
      <c r="B88" s="312"/>
      <c r="C88" s="36"/>
      <c r="D88" s="96"/>
      <c r="E88" s="36"/>
      <c r="F88" s="503" t="s">
        <v>16</v>
      </c>
      <c r="G88" s="504"/>
      <c r="H88" s="505"/>
      <c r="I88" s="318" t="s">
        <v>35</v>
      </c>
      <c r="J88" s="318" t="s">
        <v>55</v>
      </c>
    </row>
    <row r="89" spans="1:15" ht="15.75" customHeight="1" x14ac:dyDescent="0.2">
      <c r="A89" s="35" t="s">
        <v>40</v>
      </c>
      <c r="B89" s="85">
        <f>B21</f>
        <v>1615328.9000000001</v>
      </c>
      <c r="C89" s="84"/>
      <c r="D89" s="85"/>
      <c r="E89" s="36"/>
      <c r="F89" s="500" t="s">
        <v>39</v>
      </c>
      <c r="G89" s="501"/>
      <c r="H89" s="502"/>
      <c r="I89" s="160">
        <f>+B77</f>
        <v>110</v>
      </c>
      <c r="J89" s="161">
        <f t="shared" ref="J89:J94" si="12">+I89/$B$83</f>
        <v>0.13365735115431349</v>
      </c>
    </row>
    <row r="90" spans="1:15" ht="15.75" customHeight="1" x14ac:dyDescent="0.2">
      <c r="A90" s="35" t="s">
        <v>113</v>
      </c>
      <c r="B90" s="85">
        <f>B31</f>
        <v>405173.3</v>
      </c>
      <c r="C90" s="84"/>
      <c r="D90" s="85"/>
      <c r="E90" s="36"/>
      <c r="F90" s="497" t="s">
        <v>40</v>
      </c>
      <c r="G90" s="498"/>
      <c r="H90" s="499"/>
      <c r="I90" s="46">
        <f>+B78</f>
        <v>227</v>
      </c>
      <c r="J90" s="162">
        <f t="shared" si="12"/>
        <v>0.275820170109356</v>
      </c>
    </row>
    <row r="91" spans="1:15" ht="15.75" customHeight="1" x14ac:dyDescent="0.2">
      <c r="A91" s="35" t="s">
        <v>41</v>
      </c>
      <c r="B91" s="85">
        <f>+B28+B26+B27</f>
        <v>10000</v>
      </c>
      <c r="C91" s="84"/>
      <c r="D91" s="36"/>
      <c r="E91" s="36"/>
      <c r="F91" s="497" t="s">
        <v>41</v>
      </c>
      <c r="G91" s="498"/>
      <c r="H91" s="499"/>
      <c r="I91" s="163">
        <f>+B79</f>
        <v>207</v>
      </c>
      <c r="J91" s="102">
        <f t="shared" si="12"/>
        <v>0.25151883353584448</v>
      </c>
    </row>
    <row r="92" spans="1:15" ht="15.75" customHeight="1" x14ac:dyDescent="0.2">
      <c r="A92" s="35" t="s">
        <v>39</v>
      </c>
      <c r="B92" s="85">
        <f>+B19+B20+B25+B22+B23+B24+B29+B30+B32+B38+B33+B34+B36+B35+B37</f>
        <v>471983.9902</v>
      </c>
      <c r="C92" s="84"/>
      <c r="D92" s="85"/>
      <c r="E92" s="36"/>
      <c r="F92" s="497" t="s">
        <v>114</v>
      </c>
      <c r="G92" s="498"/>
      <c r="H92" s="499"/>
      <c r="I92" s="46">
        <f>+B80</f>
        <v>0</v>
      </c>
      <c r="J92" s="162">
        <f t="shared" si="12"/>
        <v>0</v>
      </c>
    </row>
    <row r="93" spans="1:15" ht="15.75" customHeight="1" x14ac:dyDescent="0.2">
      <c r="A93" s="313" t="s">
        <v>99</v>
      </c>
      <c r="B93" s="314"/>
      <c r="C93" s="84"/>
      <c r="D93" s="85"/>
      <c r="E93" s="36"/>
      <c r="F93" s="506" t="s">
        <v>44</v>
      </c>
      <c r="G93" s="507"/>
      <c r="H93" s="508"/>
      <c r="I93" s="46">
        <f>B82</f>
        <v>7</v>
      </c>
      <c r="J93" s="162">
        <f t="shared" si="12"/>
        <v>8.5054678007290396E-3</v>
      </c>
    </row>
    <row r="94" spans="1:15" ht="15.75" customHeight="1" thickBot="1" x14ac:dyDescent="0.25">
      <c r="A94" s="35" t="s">
        <v>40</v>
      </c>
      <c r="B94" s="85">
        <f>B44</f>
        <v>556013.90999999992</v>
      </c>
      <c r="C94" s="84"/>
      <c r="D94" s="36"/>
      <c r="E94" s="36"/>
      <c r="F94" s="164" t="s">
        <v>112</v>
      </c>
      <c r="G94" s="165"/>
      <c r="H94" s="166"/>
      <c r="I94" s="167">
        <f>+B81</f>
        <v>272</v>
      </c>
      <c r="J94" s="168">
        <f t="shared" si="12"/>
        <v>0.33049817739975701</v>
      </c>
    </row>
    <row r="95" spans="1:15" ht="15.75" customHeight="1" x14ac:dyDescent="0.2">
      <c r="A95" s="35" t="s">
        <v>39</v>
      </c>
      <c r="B95" s="85">
        <f>+B42+B46+B48+B47+B43</f>
        <v>4480.375</v>
      </c>
      <c r="C95" s="84"/>
      <c r="D95" s="36"/>
      <c r="E95" s="84"/>
      <c r="F95" s="159"/>
      <c r="G95" s="36"/>
      <c r="H95" s="36"/>
      <c r="I95" s="36"/>
      <c r="J95" s="124"/>
      <c r="K95" s="124"/>
      <c r="L95" s="124"/>
      <c r="M95" s="124"/>
      <c r="N95" s="124"/>
    </row>
    <row r="96" spans="1:15" ht="15.75" customHeight="1" x14ac:dyDescent="0.2">
      <c r="A96" s="315" t="s">
        <v>8</v>
      </c>
      <c r="B96" s="316"/>
      <c r="C96" s="8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 ht="15.75" customHeight="1" x14ac:dyDescent="0.2">
      <c r="A97" s="35" t="s">
        <v>41</v>
      </c>
      <c r="B97" s="85">
        <f>B58+B57+B59</f>
        <v>741346.45400000003</v>
      </c>
      <c r="C97" s="8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8" spans="1:14" ht="15.75" customHeight="1" x14ac:dyDescent="0.2">
      <c r="A98" s="35" t="s">
        <v>39</v>
      </c>
      <c r="B98" s="85">
        <f>B60+B55</f>
        <v>4846.0360000000001</v>
      </c>
      <c r="C98" s="8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ht="15.75" customHeight="1" x14ac:dyDescent="0.2">
      <c r="A99" s="35" t="s">
        <v>82</v>
      </c>
      <c r="B99" s="85">
        <f>B52+B54+B53</f>
        <v>179855.658</v>
      </c>
      <c r="C99" s="8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</row>
    <row r="102" spans="1:14" ht="15.75" customHeight="1" x14ac:dyDescent="0.2">
      <c r="B102" s="85">
        <f>SUM(B89:B99)</f>
        <v>3989028.6231999998</v>
      </c>
    </row>
    <row r="103" spans="1:14" ht="15.75" customHeight="1" x14ac:dyDescent="0.2">
      <c r="B103" s="85">
        <f>N13</f>
        <v>3989028.6232000003</v>
      </c>
    </row>
    <row r="104" spans="1:14" ht="15.75" customHeight="1" x14ac:dyDescent="0.2">
      <c r="B104" s="317">
        <f>B102-B103</f>
        <v>0</v>
      </c>
    </row>
  </sheetData>
  <sheetProtection algorithmName="SHA-512" hashValue="dAcGHx41C9bDd1XZN5tsCK7mz663wQTJEucGHrd7BUAfoCGeyUAUijiiPb5rUdl4De5EFsEJYDSN1OM32gET8g==" saltValue="MECpSyfvM4Cmbx1RGXRH6A==" spinCount="100000" sheet="1" objects="1" scenarios="1"/>
  <mergeCells count="30">
    <mergeCell ref="F91:H91"/>
    <mergeCell ref="F90:H90"/>
    <mergeCell ref="F89:H89"/>
    <mergeCell ref="F88:H88"/>
    <mergeCell ref="F93:H93"/>
    <mergeCell ref="F92:H92"/>
    <mergeCell ref="H82:J82"/>
    <mergeCell ref="H83:J83"/>
    <mergeCell ref="A86:F86"/>
    <mergeCell ref="A87:F87"/>
    <mergeCell ref="H77:J77"/>
    <mergeCell ref="H78:J78"/>
    <mergeCell ref="H79:J79"/>
    <mergeCell ref="H80:J80"/>
    <mergeCell ref="H81:J81"/>
    <mergeCell ref="A66:B66"/>
    <mergeCell ref="A67:B67"/>
    <mergeCell ref="A74:J74"/>
    <mergeCell ref="A75:J75"/>
    <mergeCell ref="H76:J76"/>
    <mergeCell ref="A17:C17"/>
    <mergeCell ref="A41:C41"/>
    <mergeCell ref="A51:C51"/>
    <mergeCell ref="A64:G64"/>
    <mergeCell ref="A65:B65"/>
    <mergeCell ref="A2:O2"/>
    <mergeCell ref="A3:O3"/>
    <mergeCell ref="A4:O4"/>
    <mergeCell ref="A7:O7"/>
    <mergeCell ref="A8:O8"/>
  </mergeCells>
  <pageMargins left="0.56999999999999995" right="0.37" top="0.15" bottom="0.14000000000000001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113"/>
  <sheetViews>
    <sheetView showGridLines="0" zoomScale="70" zoomScaleNormal="70" workbookViewId="0">
      <selection activeCell="AS121" sqref="AS121"/>
    </sheetView>
  </sheetViews>
  <sheetFormatPr baseColWidth="10" defaultColWidth="12.5703125" defaultRowHeight="15" customHeight="1" x14ac:dyDescent="0.2"/>
  <cols>
    <col min="1" max="1" width="29.5703125" customWidth="1"/>
    <col min="2" max="13" width="16.140625" customWidth="1"/>
    <col min="14" max="14" width="18.5703125" customWidth="1"/>
    <col min="15" max="15" width="16.140625" customWidth="1"/>
    <col min="16" max="16" width="12.42578125" customWidth="1"/>
    <col min="17" max="17" width="31.5703125" customWidth="1"/>
    <col min="18" max="18" width="15.85546875" customWidth="1"/>
    <col min="19" max="19" width="15" customWidth="1"/>
    <col min="20" max="20" width="28.42578125" customWidth="1"/>
    <col min="21" max="21" width="13.28515625" customWidth="1"/>
    <col min="22" max="22" width="13.7109375" customWidth="1"/>
    <col min="23" max="23" width="18.42578125" customWidth="1"/>
    <col min="24" max="24" width="12.42578125" customWidth="1"/>
    <col min="25" max="25" width="19" customWidth="1"/>
    <col min="26" max="26" width="14.42578125" customWidth="1"/>
    <col min="27" max="27" width="22" customWidth="1"/>
    <col min="28" max="28" width="15.42578125" customWidth="1"/>
    <col min="29" max="29" width="14.85546875" customWidth="1"/>
    <col min="30" max="30" width="13.28515625" customWidth="1"/>
    <col min="31" max="31" width="19.5703125" customWidth="1"/>
    <col min="32" max="32" width="13" customWidth="1"/>
    <col min="33" max="33" width="15.140625" customWidth="1"/>
    <col min="34" max="34" width="11.5703125" customWidth="1"/>
    <col min="35" max="35" width="15.7109375" customWidth="1"/>
    <col min="36" max="36" width="14.28515625" customWidth="1"/>
    <col min="37" max="37" width="11.5703125" customWidth="1"/>
    <col min="38" max="47" width="11.42578125" customWidth="1"/>
  </cols>
  <sheetData>
    <row r="1" spans="1:32" ht="18.75" customHeight="1" x14ac:dyDescent="0.35">
      <c r="A1" s="169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1"/>
      <c r="AD1" s="171"/>
      <c r="AE1" s="171"/>
      <c r="AF1" s="171"/>
    </row>
    <row r="2" spans="1:32" ht="18.75" customHeight="1" x14ac:dyDescent="0.35">
      <c r="A2" s="512" t="str">
        <f>'Comparativo 2023-2024'!A2</f>
        <v>ADMINISTRACIÓN DEL SISTEMA PORTUARIO NACIONAL ENSENADA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42"/>
    </row>
    <row r="3" spans="1:32" ht="18.75" customHeight="1" x14ac:dyDescent="0.35">
      <c r="A3" s="512" t="str">
        <f>'Comparativo 2023-2024'!A3</f>
        <v>GERENCIA DE COMERCIALIZACIÓN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42"/>
    </row>
    <row r="4" spans="1:32" ht="18.75" customHeight="1" x14ac:dyDescent="0.2">
      <c r="A4" s="450" t="s">
        <v>155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42"/>
    </row>
    <row r="5" spans="1:32" ht="18.75" customHeight="1" x14ac:dyDescent="0.35">
      <c r="A5" s="173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2"/>
      <c r="AD5" s="172"/>
      <c r="AE5" s="172"/>
      <c r="AF5" s="172"/>
    </row>
    <row r="6" spans="1:32" ht="30" customHeight="1" x14ac:dyDescent="0.35">
      <c r="A6" s="512" t="s">
        <v>115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42"/>
      <c r="P6" s="174"/>
      <c r="Q6" s="513" t="s">
        <v>115</v>
      </c>
      <c r="R6" s="438"/>
      <c r="S6" s="438"/>
      <c r="T6" s="438"/>
      <c r="U6" s="438"/>
      <c r="V6" s="438"/>
      <c r="W6" s="438"/>
      <c r="X6" s="438"/>
      <c r="Y6" s="442"/>
      <c r="Z6" s="174"/>
      <c r="AA6" s="174"/>
      <c r="AB6" s="174"/>
      <c r="AC6" s="172"/>
      <c r="AD6" s="172"/>
      <c r="AE6" s="172"/>
      <c r="AF6" s="172"/>
    </row>
    <row r="7" spans="1:32" ht="18.75" customHeight="1" x14ac:dyDescent="0.35">
      <c r="A7" s="512">
        <v>2024</v>
      </c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42"/>
      <c r="P7" s="174"/>
      <c r="Q7" s="514" t="s">
        <v>159</v>
      </c>
      <c r="R7" s="453"/>
      <c r="S7" s="453"/>
      <c r="T7" s="453"/>
      <c r="U7" s="453"/>
      <c r="V7" s="453"/>
      <c r="W7" s="453"/>
      <c r="X7" s="453"/>
      <c r="Y7" s="454"/>
      <c r="Z7" s="174"/>
      <c r="AA7" s="174"/>
      <c r="AB7" s="174"/>
      <c r="AC7" s="172"/>
      <c r="AD7" s="172"/>
      <c r="AE7" s="172"/>
      <c r="AF7" s="172"/>
    </row>
    <row r="8" spans="1:32" ht="18.75" customHeight="1" x14ac:dyDescent="0.35">
      <c r="A8" s="304" t="s">
        <v>3</v>
      </c>
      <c r="B8" s="305" t="s">
        <v>23</v>
      </c>
      <c r="C8" s="305" t="s">
        <v>24</v>
      </c>
      <c r="D8" s="305" t="s">
        <v>25</v>
      </c>
      <c r="E8" s="305" t="s">
        <v>26</v>
      </c>
      <c r="F8" s="305" t="s">
        <v>27</v>
      </c>
      <c r="G8" s="305" t="s">
        <v>28</v>
      </c>
      <c r="H8" s="305" t="s">
        <v>29</v>
      </c>
      <c r="I8" s="305" t="s">
        <v>30</v>
      </c>
      <c r="J8" s="305" t="s">
        <v>31</v>
      </c>
      <c r="K8" s="305" t="s">
        <v>32</v>
      </c>
      <c r="L8" s="305" t="s">
        <v>33</v>
      </c>
      <c r="M8" s="305" t="s">
        <v>34</v>
      </c>
      <c r="N8" s="305" t="s">
        <v>90</v>
      </c>
      <c r="O8" s="306" t="s">
        <v>55</v>
      </c>
      <c r="P8" s="175"/>
      <c r="Q8" s="304" t="s">
        <v>3</v>
      </c>
      <c r="R8" s="305">
        <v>2024</v>
      </c>
      <c r="S8" s="305" t="s">
        <v>116</v>
      </c>
      <c r="T8" s="305">
        <v>2023</v>
      </c>
      <c r="U8" s="305" t="s">
        <v>116</v>
      </c>
      <c r="V8" s="305" t="s">
        <v>117</v>
      </c>
      <c r="W8" s="305">
        <v>2022</v>
      </c>
      <c r="X8" s="305" t="s">
        <v>116</v>
      </c>
      <c r="Y8" s="306" t="s">
        <v>117</v>
      </c>
      <c r="Z8" s="174"/>
      <c r="AA8" s="304" t="s">
        <v>3</v>
      </c>
      <c r="AB8" s="305">
        <v>2024</v>
      </c>
      <c r="AC8" s="305">
        <v>2023</v>
      </c>
      <c r="AD8" s="305" t="s">
        <v>117</v>
      </c>
      <c r="AE8" s="305">
        <v>2022</v>
      </c>
      <c r="AF8" s="306" t="s">
        <v>117</v>
      </c>
    </row>
    <row r="9" spans="1:32" ht="18.75" customHeight="1" x14ac:dyDescent="0.35">
      <c r="A9" s="354" t="s">
        <v>118</v>
      </c>
      <c r="B9" s="355">
        <v>15084</v>
      </c>
      <c r="C9" s="356">
        <v>17050</v>
      </c>
      <c r="D9" s="356">
        <v>16309</v>
      </c>
      <c r="E9" s="356">
        <v>18847</v>
      </c>
      <c r="F9" s="356">
        <v>19740</v>
      </c>
      <c r="G9" s="356">
        <v>12303</v>
      </c>
      <c r="H9" s="356">
        <v>21272</v>
      </c>
      <c r="I9" s="356">
        <v>21544</v>
      </c>
      <c r="J9" s="356">
        <v>21010</v>
      </c>
      <c r="K9" s="356">
        <v>17914</v>
      </c>
      <c r="L9" s="356">
        <v>16048</v>
      </c>
      <c r="M9" s="356">
        <v>12860</v>
      </c>
      <c r="N9" s="357">
        <f>SUM(B9:M9)</f>
        <v>209981</v>
      </c>
      <c r="O9" s="358">
        <f>+N9/N15</f>
        <v>0.48297586052235114</v>
      </c>
      <c r="P9" s="509"/>
      <c r="Q9" s="176" t="s">
        <v>119</v>
      </c>
      <c r="R9" s="363">
        <f>N9</f>
        <v>209981</v>
      </c>
      <c r="S9" s="177">
        <f>+R9/R15</f>
        <v>0.48297586052235114</v>
      </c>
      <c r="T9" s="357">
        <v>221182</v>
      </c>
      <c r="U9" s="177">
        <f>+T9/T15</f>
        <v>0.47855935852248999</v>
      </c>
      <c r="V9" s="178">
        <f t="shared" ref="V9:V15" si="0">+(N9-T9)/T9</f>
        <v>-5.0641553110108414E-2</v>
      </c>
      <c r="W9" s="363">
        <v>206091</v>
      </c>
      <c r="X9" s="177">
        <f>+W9/W15</f>
        <v>0.47266843418590143</v>
      </c>
      <c r="Y9" s="179">
        <f t="shared" ref="Y9:Y15" si="1">+(R9-W9)/W9</f>
        <v>1.8875157090799694E-2</v>
      </c>
      <c r="Z9" s="174"/>
      <c r="AA9" s="180" t="s">
        <v>100</v>
      </c>
      <c r="AB9" s="181">
        <f>+R9+R10</f>
        <v>218044</v>
      </c>
      <c r="AC9" s="181">
        <f>+T9+T10</f>
        <v>231713</v>
      </c>
      <c r="AD9" s="182">
        <f t="shared" ref="AD9:AD12" si="2">+(AB9-AC9)/AC9</f>
        <v>-5.899107948194534E-2</v>
      </c>
      <c r="AE9" s="181">
        <f>+W9+W10</f>
        <v>217397</v>
      </c>
      <c r="AF9" s="183">
        <f t="shared" ref="AF9:AF12" si="3">+(AB9-AE9)/AE9</f>
        <v>2.9761220256029294E-3</v>
      </c>
    </row>
    <row r="10" spans="1:32" ht="18.75" customHeight="1" x14ac:dyDescent="0.35">
      <c r="A10" s="184" t="s">
        <v>120</v>
      </c>
      <c r="B10" s="185">
        <v>224</v>
      </c>
      <c r="C10" s="186">
        <v>458</v>
      </c>
      <c r="D10" s="187">
        <v>1106</v>
      </c>
      <c r="E10" s="187">
        <v>690</v>
      </c>
      <c r="F10" s="187">
        <v>611</v>
      </c>
      <c r="G10" s="187">
        <v>900</v>
      </c>
      <c r="H10" s="187">
        <v>413</v>
      </c>
      <c r="I10" s="187">
        <v>200</v>
      </c>
      <c r="J10" s="187">
        <v>396</v>
      </c>
      <c r="K10" s="188">
        <v>1022</v>
      </c>
      <c r="L10" s="187">
        <v>155</v>
      </c>
      <c r="M10" s="187">
        <v>1888</v>
      </c>
      <c r="N10" s="357">
        <f t="shared" ref="N10:N14" si="4">SUM(B10:M10)</f>
        <v>8063</v>
      </c>
      <c r="O10" s="358">
        <f>+N10/N15</f>
        <v>1.8545651098869503E-2</v>
      </c>
      <c r="P10" s="510"/>
      <c r="Q10" s="189" t="s">
        <v>121</v>
      </c>
      <c r="R10" s="363">
        <f t="shared" ref="R10:R14" si="5">N10</f>
        <v>8063</v>
      </c>
      <c r="S10" s="190">
        <f>+R10/R15</f>
        <v>1.8545651098869503E-2</v>
      </c>
      <c r="T10" s="357">
        <v>10531</v>
      </c>
      <c r="U10" s="190">
        <f>+T10/T15</f>
        <v>2.278534692967937E-2</v>
      </c>
      <c r="V10" s="183">
        <f t="shared" si="0"/>
        <v>-0.23435571170828981</v>
      </c>
      <c r="W10" s="365">
        <v>11306</v>
      </c>
      <c r="X10" s="190">
        <f>+W10/W15</f>
        <v>2.5930241092070015E-2</v>
      </c>
      <c r="Y10" s="191">
        <f t="shared" si="1"/>
        <v>-0.28683884663010789</v>
      </c>
      <c r="Z10" s="174"/>
      <c r="AA10" s="180" t="s">
        <v>99</v>
      </c>
      <c r="AB10" s="181">
        <f>+R11+R12</f>
        <v>216491</v>
      </c>
      <c r="AC10" s="181">
        <f>+T11+T12</f>
        <v>230271</v>
      </c>
      <c r="AD10" s="182">
        <f t="shared" si="2"/>
        <v>-5.9842533362863756E-2</v>
      </c>
      <c r="AE10" s="181">
        <f>+W11+W12</f>
        <v>216804</v>
      </c>
      <c r="AF10" s="183">
        <f t="shared" si="3"/>
        <v>-1.4437003007324589E-3</v>
      </c>
    </row>
    <row r="11" spans="1:32" ht="18.75" customHeight="1" x14ac:dyDescent="0.35">
      <c r="A11" s="354" t="s">
        <v>122</v>
      </c>
      <c r="B11" s="356">
        <v>4407</v>
      </c>
      <c r="C11" s="356">
        <v>5444</v>
      </c>
      <c r="D11" s="356">
        <v>5175</v>
      </c>
      <c r="E11" s="356">
        <v>5879</v>
      </c>
      <c r="F11" s="356">
        <v>6322</v>
      </c>
      <c r="G11" s="356">
        <v>5974</v>
      </c>
      <c r="H11" s="356">
        <v>5812</v>
      </c>
      <c r="I11" s="356">
        <v>4989</v>
      </c>
      <c r="J11" s="356">
        <v>4544</v>
      </c>
      <c r="K11" s="356">
        <v>4629</v>
      </c>
      <c r="L11" s="356">
        <v>4671</v>
      </c>
      <c r="M11" s="356">
        <v>5245</v>
      </c>
      <c r="N11" s="357">
        <f t="shared" si="4"/>
        <v>63091</v>
      </c>
      <c r="O11" s="358">
        <f>+N11/N15</f>
        <v>0.14511517716467517</v>
      </c>
      <c r="P11" s="509"/>
      <c r="Q11" s="189" t="s">
        <v>123</v>
      </c>
      <c r="R11" s="363">
        <f t="shared" si="5"/>
        <v>63091</v>
      </c>
      <c r="S11" s="190">
        <f>+R11/R15</f>
        <v>0.14511517716467517</v>
      </c>
      <c r="T11" s="357">
        <v>66816</v>
      </c>
      <c r="U11" s="190">
        <f>+T11/T15</f>
        <v>0.14456611342260534</v>
      </c>
      <c r="V11" s="183">
        <f t="shared" si="0"/>
        <v>-5.5750119731800767E-2</v>
      </c>
      <c r="W11" s="365">
        <v>72733</v>
      </c>
      <c r="X11" s="190">
        <f>+W11/W15</f>
        <v>0.16681268577299915</v>
      </c>
      <c r="Y11" s="191">
        <f t="shared" si="1"/>
        <v>-0.1325670603439979</v>
      </c>
      <c r="Z11" s="174"/>
      <c r="AA11" s="180" t="s">
        <v>13</v>
      </c>
      <c r="AB11" s="181">
        <f>+R13+R14</f>
        <v>230</v>
      </c>
      <c r="AC11" s="181">
        <f>+T13+T14</f>
        <v>199</v>
      </c>
      <c r="AD11" s="182">
        <f t="shared" si="2"/>
        <v>0.15577889447236182</v>
      </c>
      <c r="AE11" s="181">
        <f>+W13+W14</f>
        <v>1815</v>
      </c>
      <c r="AF11" s="192">
        <f t="shared" si="3"/>
        <v>-0.8732782369146006</v>
      </c>
    </row>
    <row r="12" spans="1:32" ht="18.75" customHeight="1" x14ac:dyDescent="0.35">
      <c r="A12" s="193" t="s">
        <v>124</v>
      </c>
      <c r="B12" s="187">
        <v>9480</v>
      </c>
      <c r="C12" s="187">
        <v>12488</v>
      </c>
      <c r="D12" s="187">
        <v>13313</v>
      </c>
      <c r="E12" s="187">
        <v>8095</v>
      </c>
      <c r="F12" s="187">
        <v>9012</v>
      </c>
      <c r="G12" s="187">
        <v>10475</v>
      </c>
      <c r="H12" s="194">
        <v>13616</v>
      </c>
      <c r="I12" s="194">
        <v>15766</v>
      </c>
      <c r="J12" s="187">
        <v>13132</v>
      </c>
      <c r="K12" s="188">
        <v>15661</v>
      </c>
      <c r="L12" s="187">
        <v>18650</v>
      </c>
      <c r="M12" s="187">
        <v>13712</v>
      </c>
      <c r="N12" s="357">
        <f t="shared" si="4"/>
        <v>153400</v>
      </c>
      <c r="O12" s="358">
        <f>+N12/N15</f>
        <v>0.35283428978873643</v>
      </c>
      <c r="P12" s="510"/>
      <c r="Q12" s="189" t="s">
        <v>125</v>
      </c>
      <c r="R12" s="363">
        <f t="shared" si="5"/>
        <v>153400</v>
      </c>
      <c r="S12" s="190">
        <f>+R12/R15</f>
        <v>0.35283428978873643</v>
      </c>
      <c r="T12" s="357">
        <v>163455</v>
      </c>
      <c r="U12" s="190">
        <f>+T12/T15</f>
        <v>0.35365861574311475</v>
      </c>
      <c r="V12" s="183">
        <f t="shared" si="0"/>
        <v>-6.1515401792542293E-2</v>
      </c>
      <c r="W12" s="365">
        <v>144071</v>
      </c>
      <c r="X12" s="190">
        <f>+W12/W15</f>
        <v>0.33042594767164507</v>
      </c>
      <c r="Y12" s="191">
        <f t="shared" si="1"/>
        <v>6.4752795496664836E-2</v>
      </c>
      <c r="Z12" s="195"/>
      <c r="AA12" s="367" t="s">
        <v>91</v>
      </c>
      <c r="AB12" s="368">
        <f t="shared" ref="AB12:AC12" si="6">SUM(AB9:AB11)</f>
        <v>434765</v>
      </c>
      <c r="AC12" s="369">
        <f t="shared" si="6"/>
        <v>462183</v>
      </c>
      <c r="AD12" s="370">
        <f t="shared" si="2"/>
        <v>-5.9322822345261511E-2</v>
      </c>
      <c r="AE12" s="371">
        <f>SUM(AE9:AE11)</f>
        <v>436016</v>
      </c>
      <c r="AF12" s="372">
        <f t="shared" si="3"/>
        <v>-2.8691607647425782E-3</v>
      </c>
    </row>
    <row r="13" spans="1:32" ht="18.75" customHeight="1" x14ac:dyDescent="0.35">
      <c r="A13" s="196" t="s">
        <v>126</v>
      </c>
      <c r="B13" s="186">
        <v>0</v>
      </c>
      <c r="C13" s="186">
        <v>6</v>
      </c>
      <c r="D13" s="186">
        <v>4</v>
      </c>
      <c r="E13" s="186">
        <v>4</v>
      </c>
      <c r="F13" s="186">
        <v>61</v>
      </c>
      <c r="G13" s="186">
        <v>0</v>
      </c>
      <c r="H13" s="186">
        <v>3</v>
      </c>
      <c r="I13" s="186">
        <v>12</v>
      </c>
      <c r="J13" s="186">
        <v>0</v>
      </c>
      <c r="K13" s="188">
        <v>4</v>
      </c>
      <c r="L13" s="187">
        <v>20</v>
      </c>
      <c r="M13" s="187">
        <v>2</v>
      </c>
      <c r="N13" s="357">
        <f t="shared" si="4"/>
        <v>116</v>
      </c>
      <c r="O13" s="358">
        <f>+N13/N15</f>
        <v>2.6681080583763645E-4</v>
      </c>
      <c r="P13" s="511"/>
      <c r="Q13" s="189" t="s">
        <v>126</v>
      </c>
      <c r="R13" s="363">
        <f t="shared" si="5"/>
        <v>116</v>
      </c>
      <c r="S13" s="197">
        <f>+R13/R15</f>
        <v>2.6681080583763645E-4</v>
      </c>
      <c r="T13" s="357">
        <v>93</v>
      </c>
      <c r="U13" s="190">
        <f>+T13/T15</f>
        <v>2.0121899766975418E-4</v>
      </c>
      <c r="V13" s="183">
        <f t="shared" si="0"/>
        <v>0.24731182795698925</v>
      </c>
      <c r="W13" s="365">
        <v>879</v>
      </c>
      <c r="X13" s="190">
        <f>+W13/W15</f>
        <v>2.0159810649150491E-3</v>
      </c>
      <c r="Y13" s="191">
        <f t="shared" si="1"/>
        <v>-0.86803185437997721</v>
      </c>
      <c r="Z13" s="174"/>
      <c r="AA13" s="172"/>
      <c r="AB13" s="172"/>
      <c r="AC13" s="172"/>
      <c r="AD13" s="172"/>
      <c r="AE13" s="172"/>
      <c r="AF13" s="172"/>
    </row>
    <row r="14" spans="1:32" ht="18.75" customHeight="1" x14ac:dyDescent="0.35">
      <c r="A14" s="196" t="s">
        <v>127</v>
      </c>
      <c r="B14" s="186">
        <v>0</v>
      </c>
      <c r="C14" s="186">
        <v>4</v>
      </c>
      <c r="D14" s="186">
        <v>4</v>
      </c>
      <c r="E14" s="186">
        <v>4</v>
      </c>
      <c r="F14" s="186">
        <v>10</v>
      </c>
      <c r="G14" s="186">
        <v>49</v>
      </c>
      <c r="H14" s="186">
        <v>7</v>
      </c>
      <c r="I14" s="186">
        <v>4</v>
      </c>
      <c r="J14" s="186">
        <v>0</v>
      </c>
      <c r="K14" s="198">
        <v>16</v>
      </c>
      <c r="L14" s="186">
        <v>12</v>
      </c>
      <c r="M14" s="186">
        <v>4</v>
      </c>
      <c r="N14" s="359">
        <f t="shared" si="4"/>
        <v>114</v>
      </c>
      <c r="O14" s="358">
        <f>+N14/N15</f>
        <v>2.6221061953009099E-4</v>
      </c>
      <c r="P14" s="510"/>
      <c r="Q14" s="199" t="s">
        <v>127</v>
      </c>
      <c r="R14" s="364">
        <f t="shared" si="5"/>
        <v>114</v>
      </c>
      <c r="S14" s="200">
        <f>+R14/R15</f>
        <v>2.6221061953009099E-4</v>
      </c>
      <c r="T14" s="359">
        <v>106</v>
      </c>
      <c r="U14" s="201">
        <f>+T14/T15</f>
        <v>2.293463844407951E-4</v>
      </c>
      <c r="V14" s="202">
        <f t="shared" si="0"/>
        <v>7.5471698113207544E-2</v>
      </c>
      <c r="W14" s="366">
        <v>936</v>
      </c>
      <c r="X14" s="201">
        <f>+W14/W15</f>
        <v>2.146710212469267E-3</v>
      </c>
      <c r="Y14" s="203">
        <f t="shared" si="1"/>
        <v>-0.87820512820512819</v>
      </c>
      <c r="Z14" s="174"/>
      <c r="AA14" s="172"/>
      <c r="AB14" s="172"/>
      <c r="AC14" s="172"/>
      <c r="AD14" s="172"/>
      <c r="AE14" s="172"/>
      <c r="AF14" s="172"/>
    </row>
    <row r="15" spans="1:32" ht="18.75" customHeight="1" thickBot="1" x14ac:dyDescent="0.4">
      <c r="A15" s="351">
        <v>2024</v>
      </c>
      <c r="B15" s="352">
        <f t="shared" ref="B15:O15" si="7">SUM(B9:B14)</f>
        <v>29195</v>
      </c>
      <c r="C15" s="352">
        <f t="shared" si="7"/>
        <v>35450</v>
      </c>
      <c r="D15" s="352">
        <f t="shared" si="7"/>
        <v>35911</v>
      </c>
      <c r="E15" s="352">
        <f t="shared" si="7"/>
        <v>33519</v>
      </c>
      <c r="F15" s="352">
        <f t="shared" si="7"/>
        <v>35756</v>
      </c>
      <c r="G15" s="352">
        <f t="shared" si="7"/>
        <v>29701</v>
      </c>
      <c r="H15" s="352">
        <f t="shared" si="7"/>
        <v>41123</v>
      </c>
      <c r="I15" s="352">
        <f t="shared" si="7"/>
        <v>42515</v>
      </c>
      <c r="J15" s="352">
        <f t="shared" si="7"/>
        <v>39082</v>
      </c>
      <c r="K15" s="352">
        <f t="shared" si="7"/>
        <v>39246</v>
      </c>
      <c r="L15" s="352">
        <f t="shared" si="7"/>
        <v>39556</v>
      </c>
      <c r="M15" s="352">
        <f t="shared" si="7"/>
        <v>33711</v>
      </c>
      <c r="N15" s="352">
        <f t="shared" si="7"/>
        <v>434765</v>
      </c>
      <c r="O15" s="353">
        <f t="shared" si="7"/>
        <v>1</v>
      </c>
      <c r="P15" s="204"/>
      <c r="Q15" s="360" t="s">
        <v>91</v>
      </c>
      <c r="R15" s="352">
        <f t="shared" ref="R15:U15" si="8">SUM(R9:R14)</f>
        <v>434765</v>
      </c>
      <c r="S15" s="361">
        <f t="shared" si="8"/>
        <v>1</v>
      </c>
      <c r="T15" s="352">
        <f t="shared" si="8"/>
        <v>462183</v>
      </c>
      <c r="U15" s="361">
        <f t="shared" si="8"/>
        <v>1</v>
      </c>
      <c r="V15" s="362">
        <f t="shared" si="0"/>
        <v>-5.9322822345261511E-2</v>
      </c>
      <c r="W15" s="352">
        <f t="shared" ref="W15:X15" si="9">SUM(W9:W14)</f>
        <v>436016</v>
      </c>
      <c r="X15" s="361">
        <f t="shared" si="9"/>
        <v>1.0000000000000002</v>
      </c>
      <c r="Y15" s="353">
        <f t="shared" si="1"/>
        <v>-2.8691607647425782E-3</v>
      </c>
      <c r="Z15" s="174"/>
      <c r="AA15" s="172"/>
      <c r="AB15" s="172"/>
      <c r="AC15" s="172"/>
      <c r="AD15" s="172"/>
      <c r="AE15" s="172"/>
      <c r="AF15" s="172"/>
    </row>
    <row r="16" spans="1:32" ht="18.75" customHeight="1" thickBot="1" x14ac:dyDescent="0.4">
      <c r="A16" s="205">
        <v>2023</v>
      </c>
      <c r="B16" s="206">
        <v>34269</v>
      </c>
      <c r="C16" s="207">
        <v>35760</v>
      </c>
      <c r="D16" s="207">
        <v>31353</v>
      </c>
      <c r="E16" s="207">
        <v>38468</v>
      </c>
      <c r="F16" s="207">
        <v>40704</v>
      </c>
      <c r="G16" s="207">
        <v>43191</v>
      </c>
      <c r="H16" s="207">
        <v>41324</v>
      </c>
      <c r="I16" s="207">
        <v>44165</v>
      </c>
      <c r="J16" s="207">
        <v>40596</v>
      </c>
      <c r="K16" s="207">
        <v>44828</v>
      </c>
      <c r="L16" s="207">
        <v>35070</v>
      </c>
      <c r="M16" s="207">
        <v>32455</v>
      </c>
      <c r="N16" s="208">
        <f t="shared" ref="N16:N17" si="10">SUM(B16:M16)</f>
        <v>462183</v>
      </c>
      <c r="O16" s="209"/>
      <c r="P16" s="204"/>
      <c r="Q16" s="210"/>
      <c r="R16" s="209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2"/>
      <c r="AD16" s="172"/>
      <c r="AE16" s="172"/>
      <c r="AF16" s="172"/>
    </row>
    <row r="17" spans="1:15" ht="18.75" customHeight="1" thickBot="1" x14ac:dyDescent="0.4">
      <c r="A17" s="205">
        <v>2022</v>
      </c>
      <c r="B17" s="207">
        <v>28558</v>
      </c>
      <c r="C17" s="207">
        <v>36287</v>
      </c>
      <c r="D17" s="207">
        <v>36801</v>
      </c>
      <c r="E17" s="207">
        <v>28347</v>
      </c>
      <c r="F17" s="207">
        <v>44449</v>
      </c>
      <c r="G17" s="207">
        <v>37081</v>
      </c>
      <c r="H17" s="207">
        <v>37697</v>
      </c>
      <c r="I17" s="207">
        <v>40930</v>
      </c>
      <c r="J17" s="211">
        <v>40640</v>
      </c>
      <c r="K17" s="211">
        <v>42972</v>
      </c>
      <c r="L17" s="211">
        <v>36530</v>
      </c>
      <c r="M17" s="211">
        <v>25724</v>
      </c>
      <c r="N17" s="212">
        <f t="shared" si="10"/>
        <v>436016</v>
      </c>
      <c r="O17" s="213"/>
    </row>
    <row r="18" spans="1:15" ht="18.75" customHeight="1" x14ac:dyDescent="0.35">
      <c r="A18" s="214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3"/>
    </row>
    <row r="19" spans="1:15" ht="18.75" customHeight="1" x14ac:dyDescent="0.35">
      <c r="A19" s="214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3"/>
    </row>
    <row r="20" spans="1:15" ht="18.75" customHeight="1" x14ac:dyDescent="0.35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3"/>
    </row>
    <row r="21" spans="1:15" ht="13.5" customHeight="1" x14ac:dyDescent="0.35">
      <c r="A21" s="214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216"/>
      <c r="M21" s="216"/>
      <c r="N21" s="215"/>
      <c r="O21" s="217"/>
    </row>
    <row r="22" spans="1:15" ht="13.5" customHeight="1" x14ac:dyDescent="0.35">
      <c r="A22" s="214"/>
      <c r="B22" s="215"/>
      <c r="C22" s="215"/>
      <c r="D22" s="215"/>
      <c r="E22" s="215"/>
      <c r="F22" s="215"/>
      <c r="G22" s="215"/>
      <c r="H22" s="215"/>
      <c r="I22" s="215"/>
      <c r="J22" s="218"/>
      <c r="K22" s="218"/>
      <c r="L22" s="216"/>
      <c r="M22" s="216"/>
      <c r="N22" s="215"/>
      <c r="O22" s="219"/>
    </row>
    <row r="23" spans="1:15" ht="18.75" customHeight="1" x14ac:dyDescent="0.35">
      <c r="A23" s="220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</row>
    <row r="24" spans="1:15" ht="18.75" customHeight="1" x14ac:dyDescent="0.35">
      <c r="A24" s="221"/>
      <c r="B24" s="93"/>
      <c r="C24" s="93"/>
      <c r="D24" s="93"/>
      <c r="E24" s="93"/>
      <c r="F24" s="93"/>
      <c r="G24" s="93"/>
      <c r="H24" s="93"/>
      <c r="I24" s="93"/>
      <c r="J24" s="93"/>
      <c r="K24" s="172"/>
      <c r="L24" s="172"/>
      <c r="M24" s="172"/>
      <c r="N24" s="172"/>
      <c r="O24" s="172"/>
    </row>
    <row r="25" spans="1:15" ht="18.75" customHeight="1" x14ac:dyDescent="0.35">
      <c r="A25" s="173"/>
      <c r="B25" s="222"/>
      <c r="C25" s="223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224"/>
    </row>
    <row r="26" spans="1:15" ht="18.75" customHeight="1" x14ac:dyDescent="0.35">
      <c r="A26" s="173"/>
      <c r="B26" s="222"/>
      <c r="C26" s="223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</row>
    <row r="27" spans="1:15" ht="18.75" customHeight="1" x14ac:dyDescent="0.35">
      <c r="A27" s="225"/>
      <c r="B27" s="204"/>
      <c r="C27" s="226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</row>
    <row r="28" spans="1:15" ht="18.75" customHeight="1" x14ac:dyDescent="0.35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</row>
    <row r="29" spans="1:15" ht="18.75" customHeight="1" x14ac:dyDescent="0.35">
      <c r="A29" s="173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</row>
    <row r="30" spans="1:15" ht="18.75" customHeight="1" x14ac:dyDescent="0.35">
      <c r="A30" s="173"/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</row>
    <row r="31" spans="1:15" ht="18.75" customHeight="1" x14ac:dyDescent="0.35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</row>
    <row r="32" spans="1:15" ht="18.75" customHeight="1" x14ac:dyDescent="0.35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</row>
    <row r="33" spans="1:15" ht="18.75" customHeight="1" x14ac:dyDescent="0.35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</row>
    <row r="34" spans="1:15" ht="18.75" customHeight="1" x14ac:dyDescent="0.35">
      <c r="A34" s="173"/>
      <c r="B34" s="222">
        <f>TEUS!AC9</f>
        <v>231713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</row>
    <row r="35" spans="1:15" ht="18.75" customHeight="1" x14ac:dyDescent="0.35">
      <c r="A35" s="173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</row>
    <row r="36" spans="1:15" ht="18.75" customHeight="1" x14ac:dyDescent="0.35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</row>
    <row r="37" spans="1:15" ht="18.75" customHeight="1" x14ac:dyDescent="0.35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</row>
    <row r="38" spans="1:15" ht="18.75" customHeight="1" x14ac:dyDescent="0.35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</row>
    <row r="39" spans="1:15" ht="18.75" customHeight="1" x14ac:dyDescent="0.35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</row>
    <row r="40" spans="1:15" ht="18.75" customHeight="1" x14ac:dyDescent="0.35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</row>
    <row r="41" spans="1:15" ht="18.75" customHeight="1" x14ac:dyDescent="0.35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</row>
    <row r="42" spans="1:15" ht="18.75" customHeight="1" x14ac:dyDescent="0.35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</row>
    <row r="43" spans="1:15" ht="18.75" customHeight="1" x14ac:dyDescent="0.35">
      <c r="A43" s="173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</row>
    <row r="44" spans="1:15" ht="18.75" customHeight="1" x14ac:dyDescent="0.35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</row>
    <row r="45" spans="1:15" ht="18.75" customHeight="1" x14ac:dyDescent="0.35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</row>
    <row r="46" spans="1:15" ht="18.75" customHeight="1" x14ac:dyDescent="0.35">
      <c r="A46" s="173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</row>
    <row r="47" spans="1:15" ht="18.75" customHeight="1" x14ac:dyDescent="0.3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</row>
    <row r="48" spans="1:15" ht="18.75" customHeight="1" x14ac:dyDescent="0.35">
      <c r="A48" s="173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</row>
    <row r="49" spans="1:15" ht="18.75" customHeight="1" x14ac:dyDescent="0.35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</row>
    <row r="50" spans="1:15" ht="18.75" customHeight="1" x14ac:dyDescent="0.35">
      <c r="A50" s="173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224"/>
    </row>
    <row r="51" spans="1:15" ht="18.75" customHeight="1" x14ac:dyDescent="0.35">
      <c r="A51" s="173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224"/>
    </row>
    <row r="52" spans="1:15" ht="18.75" customHeight="1" x14ac:dyDescent="0.35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224"/>
    </row>
    <row r="53" spans="1:15" ht="18.75" customHeight="1" x14ac:dyDescent="0.35">
      <c r="A53" s="173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</row>
    <row r="79" spans="6:7" ht="18.75" customHeight="1" x14ac:dyDescent="0.35">
      <c r="F79" s="228" t="s">
        <v>128</v>
      </c>
      <c r="G79" s="229">
        <f>AVERAGE(B85:AG85)</f>
        <v>36937.6875</v>
      </c>
    </row>
    <row r="84" spans="1:37" ht="20.25" customHeight="1" x14ac:dyDescent="0.35">
      <c r="A84" s="227"/>
      <c r="B84" s="373">
        <v>44562</v>
      </c>
      <c r="C84" s="373">
        <v>44593</v>
      </c>
      <c r="D84" s="373">
        <v>44621</v>
      </c>
      <c r="E84" s="373">
        <v>44652</v>
      </c>
      <c r="F84" s="373">
        <v>44682</v>
      </c>
      <c r="G84" s="373">
        <v>44713</v>
      </c>
      <c r="H84" s="373">
        <v>44743</v>
      </c>
      <c r="I84" s="373">
        <v>44774</v>
      </c>
      <c r="J84" s="373">
        <v>44805</v>
      </c>
      <c r="K84" s="373">
        <v>44835</v>
      </c>
      <c r="L84" s="373">
        <v>44866</v>
      </c>
      <c r="M84" s="373">
        <v>44896</v>
      </c>
      <c r="N84" s="373">
        <v>44927</v>
      </c>
      <c r="O84" s="373">
        <v>44958</v>
      </c>
      <c r="P84" s="373">
        <v>44986</v>
      </c>
      <c r="Q84" s="373">
        <v>45017</v>
      </c>
      <c r="R84" s="373">
        <v>45047</v>
      </c>
      <c r="S84" s="373">
        <v>45078</v>
      </c>
      <c r="T84" s="373">
        <v>45108</v>
      </c>
      <c r="U84" s="373">
        <v>45139</v>
      </c>
      <c r="V84" s="373">
        <v>45170</v>
      </c>
      <c r="W84" s="373">
        <v>45200</v>
      </c>
      <c r="X84" s="373">
        <v>45231</v>
      </c>
      <c r="Y84" s="373">
        <v>45261</v>
      </c>
      <c r="Z84" s="373">
        <v>45292</v>
      </c>
      <c r="AA84" s="373">
        <v>45323</v>
      </c>
      <c r="AB84" s="373">
        <v>45352</v>
      </c>
      <c r="AC84" s="373">
        <v>45383</v>
      </c>
      <c r="AD84" s="373">
        <v>45413</v>
      </c>
      <c r="AE84" s="386">
        <v>45444</v>
      </c>
      <c r="AF84" s="388">
        <v>45474</v>
      </c>
      <c r="AG84" s="388">
        <v>45505</v>
      </c>
      <c r="AH84" s="388">
        <v>45536</v>
      </c>
      <c r="AI84" s="388">
        <v>45566</v>
      </c>
      <c r="AJ84" s="388">
        <v>45597</v>
      </c>
      <c r="AK84" s="388">
        <v>45627</v>
      </c>
    </row>
    <row r="85" spans="1:37" ht="20.25" customHeight="1" x14ac:dyDescent="0.35">
      <c r="A85" s="227"/>
      <c r="B85" s="230">
        <f>B15</f>
        <v>29195</v>
      </c>
      <c r="C85" s="230">
        <v>36287</v>
      </c>
      <c r="D85" s="230">
        <v>36801</v>
      </c>
      <c r="E85" s="230">
        <v>28347</v>
      </c>
      <c r="F85" s="230">
        <v>44449</v>
      </c>
      <c r="G85" s="230">
        <v>37081</v>
      </c>
      <c r="H85" s="230">
        <v>37697</v>
      </c>
      <c r="I85" s="230">
        <v>40930</v>
      </c>
      <c r="J85" s="230">
        <v>40640</v>
      </c>
      <c r="K85" s="230">
        <v>42972</v>
      </c>
      <c r="L85" s="230">
        <v>36530</v>
      </c>
      <c r="M85" s="230">
        <v>25724</v>
      </c>
      <c r="N85" s="230">
        <v>34269</v>
      </c>
      <c r="O85" s="231">
        <v>35760</v>
      </c>
      <c r="P85" s="231">
        <v>31353</v>
      </c>
      <c r="Q85" s="231">
        <v>38468</v>
      </c>
      <c r="R85" s="231">
        <v>40704</v>
      </c>
      <c r="S85" s="231">
        <v>43191</v>
      </c>
      <c r="T85" s="231">
        <v>41324</v>
      </c>
      <c r="U85" s="231">
        <v>44165</v>
      </c>
      <c r="V85" s="231">
        <v>40596</v>
      </c>
      <c r="W85" s="231">
        <v>44828</v>
      </c>
      <c r="X85" s="231">
        <v>35070</v>
      </c>
      <c r="Y85" s="231">
        <v>32455</v>
      </c>
      <c r="Z85" s="231">
        <f t="shared" ref="Z85:AE85" si="11">B15</f>
        <v>29195</v>
      </c>
      <c r="AA85" s="231">
        <f t="shared" si="11"/>
        <v>35450</v>
      </c>
      <c r="AB85" s="231">
        <f t="shared" si="11"/>
        <v>35911</v>
      </c>
      <c r="AC85" s="231">
        <f t="shared" si="11"/>
        <v>33519</v>
      </c>
      <c r="AD85" s="231">
        <f t="shared" si="11"/>
        <v>35756</v>
      </c>
      <c r="AE85" s="387">
        <f t="shared" si="11"/>
        <v>29701</v>
      </c>
      <c r="AF85" s="389">
        <f>H15</f>
        <v>41123</v>
      </c>
      <c r="AG85" s="389">
        <f>I15</f>
        <v>42515</v>
      </c>
      <c r="AH85" s="389">
        <f>J15</f>
        <v>39082</v>
      </c>
      <c r="AI85" s="389">
        <v>39246</v>
      </c>
      <c r="AJ85" s="389">
        <f>L15</f>
        <v>39556</v>
      </c>
      <c r="AK85" s="389">
        <v>39247</v>
      </c>
    </row>
    <row r="86" spans="1:37" ht="18.75" customHeight="1" x14ac:dyDescent="0.35">
      <c r="A86" s="220"/>
      <c r="B86" s="373">
        <v>44197</v>
      </c>
      <c r="C86" s="373">
        <v>44228</v>
      </c>
      <c r="D86" s="373">
        <v>44256</v>
      </c>
      <c r="E86" s="373">
        <v>44287</v>
      </c>
      <c r="F86" s="373">
        <v>44317</v>
      </c>
      <c r="G86" s="373">
        <v>44348</v>
      </c>
      <c r="H86" s="373">
        <v>44378</v>
      </c>
      <c r="I86" s="373">
        <v>44409</v>
      </c>
      <c r="J86" s="373">
        <v>44440</v>
      </c>
      <c r="K86" s="373">
        <v>44470</v>
      </c>
      <c r="L86" s="373">
        <v>44501</v>
      </c>
      <c r="M86" s="373">
        <v>44531</v>
      </c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</row>
    <row r="87" spans="1:37" ht="18.75" customHeight="1" x14ac:dyDescent="0.35">
      <c r="A87" s="220"/>
      <c r="B87" s="230">
        <v>23899</v>
      </c>
      <c r="C87" s="230">
        <v>25466</v>
      </c>
      <c r="D87" s="230">
        <v>32756</v>
      </c>
      <c r="E87" s="230">
        <v>32826</v>
      </c>
      <c r="F87" s="230">
        <v>27123</v>
      </c>
      <c r="G87" s="230">
        <v>34460</v>
      </c>
      <c r="H87" s="230">
        <v>36068</v>
      </c>
      <c r="I87" s="230">
        <v>38892</v>
      </c>
      <c r="J87" s="230">
        <v>35717</v>
      </c>
      <c r="K87" s="230">
        <v>37776</v>
      </c>
      <c r="L87" s="230">
        <v>35260</v>
      </c>
      <c r="M87" s="230">
        <v>34662</v>
      </c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</row>
    <row r="88" spans="1:37" ht="18.75" customHeight="1" x14ac:dyDescent="0.35">
      <c r="A88" s="220"/>
      <c r="B88" s="374">
        <v>43831</v>
      </c>
      <c r="C88" s="374">
        <v>43862</v>
      </c>
      <c r="D88" s="374">
        <v>43891</v>
      </c>
      <c r="E88" s="374">
        <v>43922</v>
      </c>
      <c r="F88" s="374">
        <v>43952</v>
      </c>
      <c r="G88" s="374">
        <v>43983</v>
      </c>
      <c r="H88" s="374">
        <v>44013</v>
      </c>
      <c r="I88" s="374">
        <v>44044</v>
      </c>
      <c r="J88" s="374">
        <v>44075</v>
      </c>
      <c r="K88" s="374">
        <v>44105</v>
      </c>
      <c r="L88" s="374">
        <v>44136</v>
      </c>
      <c r="M88" s="374">
        <v>44166</v>
      </c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</row>
    <row r="89" spans="1:37" ht="18.75" customHeight="1" x14ac:dyDescent="0.35">
      <c r="A89" s="220" t="s">
        <v>52</v>
      </c>
      <c r="B89" s="231">
        <v>26717</v>
      </c>
      <c r="C89" s="231">
        <v>27705</v>
      </c>
      <c r="D89" s="231">
        <v>24211</v>
      </c>
      <c r="E89" s="230">
        <v>29930</v>
      </c>
      <c r="F89" s="230">
        <v>28407</v>
      </c>
      <c r="G89" s="230">
        <v>30347</v>
      </c>
      <c r="H89" s="230">
        <v>32989</v>
      </c>
      <c r="I89" s="230">
        <v>44087</v>
      </c>
      <c r="J89" s="230">
        <v>36615</v>
      </c>
      <c r="K89" s="230">
        <v>35692</v>
      </c>
      <c r="L89" s="230">
        <v>40417</v>
      </c>
      <c r="M89" s="230">
        <v>27754</v>
      </c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</row>
    <row r="90" spans="1:37" ht="18.75" customHeight="1" x14ac:dyDescent="0.35">
      <c r="A90" s="220"/>
      <c r="B90" s="374">
        <v>43466</v>
      </c>
      <c r="C90" s="374">
        <v>43497</v>
      </c>
      <c r="D90" s="374">
        <v>43525</v>
      </c>
      <c r="E90" s="374">
        <v>43556</v>
      </c>
      <c r="F90" s="374">
        <v>43586</v>
      </c>
      <c r="G90" s="374">
        <v>43617</v>
      </c>
      <c r="H90" s="374">
        <v>43647</v>
      </c>
      <c r="I90" s="374">
        <v>43678</v>
      </c>
      <c r="J90" s="374">
        <v>43709</v>
      </c>
      <c r="K90" s="374">
        <v>43739</v>
      </c>
      <c r="L90" s="374">
        <v>43770</v>
      </c>
      <c r="M90" s="374">
        <v>43800</v>
      </c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</row>
    <row r="91" spans="1:37" ht="18.75" customHeight="1" x14ac:dyDescent="0.35">
      <c r="A91" s="172"/>
      <c r="B91" s="232">
        <v>23375</v>
      </c>
      <c r="C91" s="232">
        <v>16627</v>
      </c>
      <c r="D91" s="232">
        <v>23217</v>
      </c>
      <c r="E91" s="232">
        <v>23680</v>
      </c>
      <c r="F91" s="232">
        <v>32163</v>
      </c>
      <c r="G91" s="232">
        <v>25735</v>
      </c>
      <c r="H91" s="232">
        <v>32301</v>
      </c>
      <c r="I91" s="232">
        <v>32436</v>
      </c>
      <c r="J91" s="232">
        <v>35384</v>
      </c>
      <c r="K91" s="232">
        <v>33634</v>
      </c>
      <c r="L91" s="231">
        <v>27122</v>
      </c>
      <c r="M91" s="231">
        <v>32064</v>
      </c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</row>
    <row r="92" spans="1:37" ht="18.75" customHeight="1" x14ac:dyDescent="0.35">
      <c r="A92" s="233"/>
      <c r="B92" s="375">
        <v>43101</v>
      </c>
      <c r="C92" s="376">
        <v>43132</v>
      </c>
      <c r="D92" s="376">
        <v>43160</v>
      </c>
      <c r="E92" s="376">
        <v>43191</v>
      </c>
      <c r="F92" s="376">
        <v>43221</v>
      </c>
      <c r="G92" s="376">
        <v>43252</v>
      </c>
      <c r="H92" s="376">
        <v>43282</v>
      </c>
      <c r="I92" s="376">
        <v>43313</v>
      </c>
      <c r="J92" s="376">
        <v>43344</v>
      </c>
      <c r="K92" s="376">
        <v>43374</v>
      </c>
      <c r="L92" s="376">
        <v>43405</v>
      </c>
      <c r="M92" s="376">
        <v>43435</v>
      </c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</row>
    <row r="93" spans="1:37" ht="18.75" customHeight="1" x14ac:dyDescent="0.35">
      <c r="A93" s="220"/>
      <c r="B93" s="232">
        <v>19676</v>
      </c>
      <c r="C93" s="232">
        <v>18135</v>
      </c>
      <c r="D93" s="232">
        <v>22852</v>
      </c>
      <c r="E93" s="232">
        <v>20303</v>
      </c>
      <c r="F93" s="232">
        <v>25560</v>
      </c>
      <c r="G93" s="232">
        <v>22493</v>
      </c>
      <c r="H93" s="232">
        <v>21188</v>
      </c>
      <c r="I93" s="232">
        <v>22696</v>
      </c>
      <c r="J93" s="232">
        <v>25653</v>
      </c>
      <c r="K93" s="232">
        <v>26108</v>
      </c>
      <c r="L93" s="232">
        <v>25051</v>
      </c>
      <c r="M93" s="232">
        <v>22872</v>
      </c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</row>
    <row r="94" spans="1:37" ht="18.75" customHeight="1" x14ac:dyDescent="0.35">
      <c r="A94" s="220"/>
      <c r="B94" s="375">
        <v>42736</v>
      </c>
      <c r="C94" s="376">
        <v>42767</v>
      </c>
      <c r="D94" s="376">
        <v>42795</v>
      </c>
      <c r="E94" s="376">
        <v>42826</v>
      </c>
      <c r="F94" s="376">
        <v>42856</v>
      </c>
      <c r="G94" s="376">
        <v>42887</v>
      </c>
      <c r="H94" s="376">
        <v>42917</v>
      </c>
      <c r="I94" s="376">
        <v>42948</v>
      </c>
      <c r="J94" s="376">
        <v>42979</v>
      </c>
      <c r="K94" s="376">
        <v>43009</v>
      </c>
      <c r="L94" s="376">
        <v>43040</v>
      </c>
      <c r="M94" s="376">
        <v>43070</v>
      </c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</row>
    <row r="95" spans="1:37" ht="18.75" customHeight="1" x14ac:dyDescent="0.35">
      <c r="A95" s="172"/>
      <c r="B95" s="232">
        <v>16957</v>
      </c>
      <c r="C95" s="232">
        <v>15573</v>
      </c>
      <c r="D95" s="232">
        <v>16253</v>
      </c>
      <c r="E95" s="232">
        <v>17254</v>
      </c>
      <c r="F95" s="232">
        <v>18083</v>
      </c>
      <c r="G95" s="232">
        <v>18013</v>
      </c>
      <c r="H95" s="232">
        <v>17898</v>
      </c>
      <c r="I95" s="232">
        <v>23114</v>
      </c>
      <c r="J95" s="232">
        <v>23098</v>
      </c>
      <c r="K95" s="232">
        <v>21381</v>
      </c>
      <c r="L95" s="232">
        <v>22252</v>
      </c>
      <c r="M95" s="232">
        <v>20309</v>
      </c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</row>
    <row r="96" spans="1:37" ht="18.75" customHeight="1" x14ac:dyDescent="0.35">
      <c r="A96" s="220"/>
      <c r="B96" s="375">
        <v>42370</v>
      </c>
      <c r="C96" s="376">
        <v>42401</v>
      </c>
      <c r="D96" s="376">
        <v>42430</v>
      </c>
      <c r="E96" s="376">
        <v>42461</v>
      </c>
      <c r="F96" s="376">
        <v>42491</v>
      </c>
      <c r="G96" s="376">
        <v>42522</v>
      </c>
      <c r="H96" s="376">
        <v>42552</v>
      </c>
      <c r="I96" s="376">
        <v>42583</v>
      </c>
      <c r="J96" s="376">
        <v>42614</v>
      </c>
      <c r="K96" s="376">
        <v>42644</v>
      </c>
      <c r="L96" s="376">
        <v>42675</v>
      </c>
      <c r="M96" s="376">
        <v>42705</v>
      </c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</row>
    <row r="97" spans="1:33" ht="18.75" customHeight="1" x14ac:dyDescent="0.35">
      <c r="A97" s="220"/>
      <c r="B97" s="232">
        <v>12182</v>
      </c>
      <c r="C97" s="232">
        <v>12032</v>
      </c>
      <c r="D97" s="232">
        <v>17709</v>
      </c>
      <c r="E97" s="232">
        <v>13958</v>
      </c>
      <c r="F97" s="232">
        <v>16922</v>
      </c>
      <c r="G97" s="232">
        <v>13793</v>
      </c>
      <c r="H97" s="232">
        <v>17283</v>
      </c>
      <c r="I97" s="232">
        <v>16723</v>
      </c>
      <c r="J97" s="232">
        <v>18182</v>
      </c>
      <c r="K97" s="232">
        <v>18937</v>
      </c>
      <c r="L97" s="232">
        <v>17097</v>
      </c>
      <c r="M97" s="232">
        <v>16890</v>
      </c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234"/>
      <c r="AB97" s="234"/>
      <c r="AC97" s="234"/>
      <c r="AD97" s="234"/>
      <c r="AE97" s="234"/>
      <c r="AF97" s="234"/>
      <c r="AG97" s="234"/>
    </row>
    <row r="98" spans="1:33" ht="18.75" customHeight="1" x14ac:dyDescent="0.35">
      <c r="A98" s="220"/>
      <c r="B98" s="375">
        <v>42005</v>
      </c>
      <c r="C98" s="376">
        <v>42036</v>
      </c>
      <c r="D98" s="376">
        <v>42064</v>
      </c>
      <c r="E98" s="376">
        <v>42095</v>
      </c>
      <c r="F98" s="376">
        <v>42125</v>
      </c>
      <c r="G98" s="376">
        <v>42156</v>
      </c>
      <c r="H98" s="376">
        <v>42186</v>
      </c>
      <c r="I98" s="376">
        <v>42217</v>
      </c>
      <c r="J98" s="376">
        <v>42248</v>
      </c>
      <c r="K98" s="376">
        <v>42278</v>
      </c>
      <c r="L98" s="376">
        <v>42309</v>
      </c>
      <c r="M98" s="376">
        <v>42339</v>
      </c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 t="s">
        <v>64</v>
      </c>
    </row>
    <row r="99" spans="1:33" ht="18.75" customHeight="1" x14ac:dyDescent="0.35">
      <c r="A99" s="220"/>
      <c r="B99" s="235">
        <v>11310</v>
      </c>
      <c r="C99" s="235">
        <v>13463</v>
      </c>
      <c r="D99" s="235">
        <v>15454</v>
      </c>
      <c r="E99" s="235">
        <v>21327</v>
      </c>
      <c r="F99" s="235">
        <v>19886</v>
      </c>
      <c r="G99" s="235">
        <v>17088</v>
      </c>
      <c r="H99" s="235">
        <v>14280</v>
      </c>
      <c r="I99" s="235">
        <v>15029</v>
      </c>
      <c r="J99" s="235">
        <v>16469</v>
      </c>
      <c r="K99" s="235">
        <v>14614</v>
      </c>
      <c r="L99" s="235">
        <v>18923</v>
      </c>
      <c r="M99" s="235">
        <v>15577</v>
      </c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</row>
    <row r="100" spans="1:33" ht="18.75" customHeight="1" x14ac:dyDescent="0.35">
      <c r="A100" s="220"/>
      <c r="B100" s="375">
        <v>41640</v>
      </c>
      <c r="C100" s="376">
        <v>41671</v>
      </c>
      <c r="D100" s="376">
        <v>41699</v>
      </c>
      <c r="E100" s="376">
        <v>41730</v>
      </c>
      <c r="F100" s="376">
        <v>41760</v>
      </c>
      <c r="G100" s="376">
        <v>41791</v>
      </c>
      <c r="H100" s="376">
        <v>41821</v>
      </c>
      <c r="I100" s="376">
        <v>41852</v>
      </c>
      <c r="J100" s="376">
        <v>41883</v>
      </c>
      <c r="K100" s="376">
        <v>41913</v>
      </c>
      <c r="L100" s="376">
        <v>41944</v>
      </c>
      <c r="M100" s="376">
        <v>41974</v>
      </c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</row>
    <row r="101" spans="1:33" ht="18.75" customHeight="1" x14ac:dyDescent="0.35">
      <c r="A101" s="220"/>
      <c r="B101" s="236">
        <v>8860</v>
      </c>
      <c r="C101" s="236">
        <v>8964</v>
      </c>
      <c r="D101" s="236">
        <v>10375</v>
      </c>
      <c r="E101" s="236">
        <v>12274</v>
      </c>
      <c r="F101" s="236">
        <v>11039</v>
      </c>
      <c r="G101" s="235">
        <v>10885</v>
      </c>
      <c r="H101" s="235">
        <v>14005</v>
      </c>
      <c r="I101" s="235">
        <v>13397</v>
      </c>
      <c r="J101" s="236">
        <v>11292</v>
      </c>
      <c r="K101" s="236">
        <v>13090</v>
      </c>
      <c r="L101" s="236">
        <v>12517</v>
      </c>
      <c r="M101" s="236">
        <v>13234</v>
      </c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</row>
    <row r="102" spans="1:33" ht="18.75" customHeight="1" x14ac:dyDescent="0.35">
      <c r="A102" s="220"/>
      <c r="B102" s="375">
        <v>41275</v>
      </c>
      <c r="C102" s="376">
        <v>41306</v>
      </c>
      <c r="D102" s="376">
        <v>41334</v>
      </c>
      <c r="E102" s="376">
        <v>41365</v>
      </c>
      <c r="F102" s="376">
        <v>41395</v>
      </c>
      <c r="G102" s="376">
        <v>41426</v>
      </c>
      <c r="H102" s="376">
        <v>41456</v>
      </c>
      <c r="I102" s="376">
        <v>41487</v>
      </c>
      <c r="J102" s="376">
        <v>41518</v>
      </c>
      <c r="K102" s="376">
        <v>41548</v>
      </c>
      <c r="L102" s="376">
        <v>41579</v>
      </c>
      <c r="M102" s="376">
        <v>41609</v>
      </c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</row>
    <row r="103" spans="1:33" ht="18.75" customHeight="1" x14ac:dyDescent="0.35">
      <c r="A103" s="220"/>
      <c r="B103" s="237">
        <v>9134</v>
      </c>
      <c r="C103" s="237">
        <v>10016</v>
      </c>
      <c r="D103" s="237">
        <v>11227</v>
      </c>
      <c r="E103" s="237">
        <v>10958</v>
      </c>
      <c r="F103" s="237">
        <v>13167</v>
      </c>
      <c r="G103" s="237">
        <v>10880</v>
      </c>
      <c r="H103" s="237">
        <v>10622</v>
      </c>
      <c r="I103" s="237">
        <v>10382</v>
      </c>
      <c r="J103" s="237">
        <v>10694</v>
      </c>
      <c r="K103" s="237">
        <v>11843</v>
      </c>
      <c r="L103" s="237">
        <v>12245</v>
      </c>
      <c r="M103" s="237">
        <v>9886</v>
      </c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</row>
    <row r="104" spans="1:33" ht="18.75" customHeight="1" x14ac:dyDescent="0.35">
      <c r="A104" s="220"/>
      <c r="B104" s="375">
        <v>40909</v>
      </c>
      <c r="C104" s="376">
        <v>40940</v>
      </c>
      <c r="D104" s="376">
        <v>40969</v>
      </c>
      <c r="E104" s="376">
        <v>41000</v>
      </c>
      <c r="F104" s="376">
        <v>41030</v>
      </c>
      <c r="G104" s="376">
        <v>41061</v>
      </c>
      <c r="H104" s="376">
        <v>41091</v>
      </c>
      <c r="I104" s="376">
        <v>41122</v>
      </c>
      <c r="J104" s="376">
        <v>41153</v>
      </c>
      <c r="K104" s="376">
        <v>41183</v>
      </c>
      <c r="L104" s="376">
        <v>41214</v>
      </c>
      <c r="M104" s="376">
        <v>41244</v>
      </c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</row>
    <row r="105" spans="1:33" ht="18.75" customHeight="1" x14ac:dyDescent="0.35">
      <c r="A105" s="220"/>
      <c r="B105" s="238">
        <v>8778</v>
      </c>
      <c r="C105" s="238">
        <v>9538</v>
      </c>
      <c r="D105" s="232">
        <v>10956</v>
      </c>
      <c r="E105" s="238">
        <v>13241</v>
      </c>
      <c r="F105" s="237">
        <v>11659</v>
      </c>
      <c r="G105" s="237">
        <v>12917</v>
      </c>
      <c r="H105" s="237">
        <v>11551</v>
      </c>
      <c r="I105" s="237">
        <v>9764</v>
      </c>
      <c r="J105" s="237">
        <v>9250</v>
      </c>
      <c r="K105" s="237">
        <v>16657</v>
      </c>
      <c r="L105" s="237">
        <v>12135</v>
      </c>
      <c r="M105" s="237">
        <v>14022</v>
      </c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</row>
    <row r="106" spans="1:33" ht="18.75" customHeight="1" x14ac:dyDescent="0.35">
      <c r="A106" s="220"/>
      <c r="B106" s="375">
        <v>40544</v>
      </c>
      <c r="C106" s="376">
        <v>40575</v>
      </c>
      <c r="D106" s="376">
        <v>40603</v>
      </c>
      <c r="E106" s="376">
        <v>40634</v>
      </c>
      <c r="F106" s="376">
        <v>40664</v>
      </c>
      <c r="G106" s="376">
        <v>40695</v>
      </c>
      <c r="H106" s="376">
        <v>40725</v>
      </c>
      <c r="I106" s="376">
        <v>40756</v>
      </c>
      <c r="J106" s="376">
        <v>40787</v>
      </c>
      <c r="K106" s="376">
        <v>40817</v>
      </c>
      <c r="L106" s="376">
        <v>40848</v>
      </c>
      <c r="M106" s="376">
        <v>40878</v>
      </c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</row>
    <row r="107" spans="1:33" ht="18.75" customHeight="1" x14ac:dyDescent="0.35">
      <c r="A107" s="220"/>
      <c r="B107" s="239">
        <v>7909</v>
      </c>
      <c r="C107" s="239">
        <v>10385</v>
      </c>
      <c r="D107" s="239">
        <v>9299</v>
      </c>
      <c r="E107" s="239">
        <v>7942</v>
      </c>
      <c r="F107" s="239">
        <v>11674</v>
      </c>
      <c r="G107" s="239">
        <v>11389</v>
      </c>
      <c r="H107" s="239">
        <v>10287</v>
      </c>
      <c r="I107" s="239">
        <v>13244</v>
      </c>
      <c r="J107" s="239">
        <v>10072</v>
      </c>
      <c r="K107" s="239">
        <v>14299</v>
      </c>
      <c r="L107" s="239">
        <v>15463</v>
      </c>
      <c r="M107" s="239">
        <v>10764</v>
      </c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</row>
    <row r="108" spans="1:33" ht="18.75" customHeight="1" x14ac:dyDescent="0.35">
      <c r="A108" s="220"/>
      <c r="B108" s="375">
        <v>40179</v>
      </c>
      <c r="C108" s="375">
        <v>40210</v>
      </c>
      <c r="D108" s="375">
        <v>40238</v>
      </c>
      <c r="E108" s="375">
        <v>40269</v>
      </c>
      <c r="F108" s="375">
        <v>40299</v>
      </c>
      <c r="G108" s="375">
        <v>40330</v>
      </c>
      <c r="H108" s="375">
        <v>40360</v>
      </c>
      <c r="I108" s="375">
        <v>40391</v>
      </c>
      <c r="J108" s="375">
        <v>40422</v>
      </c>
      <c r="K108" s="375">
        <v>40452</v>
      </c>
      <c r="L108" s="375">
        <v>40483</v>
      </c>
      <c r="M108" s="375">
        <v>40513</v>
      </c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</row>
    <row r="109" spans="1:33" ht="18.75" customHeight="1" x14ac:dyDescent="0.35">
      <c r="A109" s="220"/>
      <c r="B109" s="239">
        <v>9647</v>
      </c>
      <c r="C109" s="239">
        <v>12328</v>
      </c>
      <c r="D109" s="239">
        <v>10637</v>
      </c>
      <c r="E109" s="239">
        <v>9922</v>
      </c>
      <c r="F109" s="239">
        <v>12090</v>
      </c>
      <c r="G109" s="239">
        <v>13506</v>
      </c>
      <c r="H109" s="239">
        <v>10375</v>
      </c>
      <c r="I109" s="239">
        <v>11207</v>
      </c>
      <c r="J109" s="239">
        <v>11416</v>
      </c>
      <c r="K109" s="239">
        <v>11983</v>
      </c>
      <c r="L109" s="239">
        <v>11422</v>
      </c>
      <c r="M109" s="239">
        <v>11388</v>
      </c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</row>
    <row r="110" spans="1:33" ht="18.75" customHeight="1" x14ac:dyDescent="0.35">
      <c r="A110" s="220"/>
      <c r="B110" s="375">
        <v>39814</v>
      </c>
      <c r="C110" s="375">
        <v>39845</v>
      </c>
      <c r="D110" s="375">
        <v>39873</v>
      </c>
      <c r="E110" s="375">
        <v>39904</v>
      </c>
      <c r="F110" s="375">
        <v>39934</v>
      </c>
      <c r="G110" s="375">
        <v>39965</v>
      </c>
      <c r="H110" s="375">
        <v>39995</v>
      </c>
      <c r="I110" s="375">
        <v>40026</v>
      </c>
      <c r="J110" s="375">
        <v>40057</v>
      </c>
      <c r="K110" s="375">
        <v>40087</v>
      </c>
      <c r="L110" s="375">
        <v>40118</v>
      </c>
      <c r="M110" s="375">
        <v>40148</v>
      </c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</row>
    <row r="111" spans="1:33" ht="18.75" customHeight="1" x14ac:dyDescent="0.35">
      <c r="A111" s="220"/>
      <c r="B111" s="240">
        <v>5443</v>
      </c>
      <c r="C111" s="240">
        <v>4635</v>
      </c>
      <c r="D111" s="240">
        <v>7007</v>
      </c>
      <c r="E111" s="240">
        <v>8242</v>
      </c>
      <c r="F111" s="240">
        <v>6442</v>
      </c>
      <c r="G111" s="240">
        <v>7639</v>
      </c>
      <c r="H111" s="240">
        <v>7029</v>
      </c>
      <c r="I111" s="240">
        <v>9009</v>
      </c>
      <c r="J111" s="240">
        <v>12745</v>
      </c>
      <c r="K111" s="240">
        <v>15447</v>
      </c>
      <c r="L111" s="240">
        <v>13998</v>
      </c>
      <c r="M111" s="240">
        <v>13316</v>
      </c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</row>
    <row r="112" spans="1:33" ht="18.75" customHeight="1" x14ac:dyDescent="0.35">
      <c r="A112" s="220"/>
      <c r="B112" s="375">
        <v>39448</v>
      </c>
      <c r="C112" s="375">
        <v>39479</v>
      </c>
      <c r="D112" s="375">
        <v>39508</v>
      </c>
      <c r="E112" s="375">
        <v>39539</v>
      </c>
      <c r="F112" s="375">
        <v>39569</v>
      </c>
      <c r="G112" s="375">
        <v>39600</v>
      </c>
      <c r="H112" s="375">
        <v>39630</v>
      </c>
      <c r="I112" s="375">
        <v>39661</v>
      </c>
      <c r="J112" s="375">
        <v>39692</v>
      </c>
      <c r="K112" s="375">
        <v>39722</v>
      </c>
      <c r="L112" s="375">
        <v>39753</v>
      </c>
      <c r="M112" s="375">
        <v>39783</v>
      </c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</row>
    <row r="113" spans="1:33" ht="18.75" customHeight="1" x14ac:dyDescent="0.35">
      <c r="A113" s="220"/>
      <c r="B113" s="239">
        <v>9475</v>
      </c>
      <c r="C113" s="239">
        <v>10455</v>
      </c>
      <c r="D113" s="239">
        <v>11399</v>
      </c>
      <c r="E113" s="239">
        <v>9605</v>
      </c>
      <c r="F113" s="239">
        <v>13731</v>
      </c>
      <c r="G113" s="239">
        <v>12262</v>
      </c>
      <c r="H113" s="239">
        <v>11738</v>
      </c>
      <c r="I113" s="239">
        <v>9967</v>
      </c>
      <c r="J113" s="239">
        <v>9021</v>
      </c>
      <c r="K113" s="239">
        <v>9680</v>
      </c>
      <c r="L113" s="239">
        <v>7957</v>
      </c>
      <c r="M113" s="239">
        <v>6128</v>
      </c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</row>
  </sheetData>
  <sheetProtection algorithmName="SHA-512" hashValue="xGeK62ZuMyg7cNYpR5NEXo5UMgJUxH2Qkea2Ze9MKeGOB8KTFXlidDDkFTZ2iqa7qeosAbxEqSXLtSfcFA1BGg==" saltValue="PpMpTyFWyOOm0PLSOfi2tA==" spinCount="100000" sheet="1" objects="1" scenarios="1"/>
  <mergeCells count="10">
    <mergeCell ref="P9:P10"/>
    <mergeCell ref="P11:P12"/>
    <mergeCell ref="P13:P14"/>
    <mergeCell ref="A2:AF2"/>
    <mergeCell ref="A3:AF3"/>
    <mergeCell ref="A4:AF4"/>
    <mergeCell ref="A6:O6"/>
    <mergeCell ref="Q6:Y6"/>
    <mergeCell ref="A7:O7"/>
    <mergeCell ref="Q7:Y7"/>
  </mergeCells>
  <conditionalFormatting sqref="AD9:AD11">
    <cfRule type="cellIs" dxfId="0" priority="1" operator="lessThan">
      <formula>0</formula>
    </cfRule>
  </conditionalFormatting>
  <pageMargins left="0.31" right="0.34" top="0.48" bottom="0.41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A26"/>
  <sheetViews>
    <sheetView showGridLines="0" zoomScale="85" zoomScaleNormal="85" workbookViewId="0">
      <selection activeCell="V93" sqref="V93"/>
    </sheetView>
  </sheetViews>
  <sheetFormatPr baseColWidth="10" defaultColWidth="12.5703125" defaultRowHeight="15" customHeight="1" x14ac:dyDescent="0.2"/>
  <cols>
    <col min="1" max="6" width="19.140625" customWidth="1"/>
    <col min="7" max="7" width="41.5703125" customWidth="1"/>
    <col min="8" max="8" width="20.85546875" customWidth="1"/>
    <col min="9" max="11" width="15.42578125" customWidth="1"/>
    <col min="12" max="12" width="18" customWidth="1"/>
    <col min="13" max="14" width="15.42578125" customWidth="1"/>
    <col min="15" max="15" width="16.7109375" customWidth="1"/>
    <col min="16" max="17" width="15.42578125" customWidth="1"/>
    <col min="18" max="18" width="5.7109375" customWidth="1"/>
    <col min="19" max="19" width="6.42578125" customWidth="1"/>
    <col min="20" max="24" width="11.42578125" customWidth="1"/>
    <col min="25" max="25" width="136.5703125" customWidth="1"/>
    <col min="26" max="26" width="11.42578125" customWidth="1"/>
  </cols>
  <sheetData>
    <row r="2" spans="1:27" ht="18.75" customHeight="1" x14ac:dyDescent="0.35">
      <c r="A2" s="515" t="str">
        <f>'Comparativo 2023-2024'!A2</f>
        <v>ADMINISTRACIÓN DEL SISTEMA PORTUARIO NACIONAL ENSENADA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42"/>
      <c r="R2" s="172"/>
      <c r="S2" s="172"/>
      <c r="T2" s="174"/>
      <c r="U2" s="174"/>
      <c r="V2" s="174"/>
      <c r="W2" s="174"/>
      <c r="X2" s="174"/>
      <c r="Y2" s="423"/>
      <c r="Z2" s="424"/>
      <c r="AA2" s="425"/>
    </row>
    <row r="3" spans="1:27" ht="18.75" customHeight="1" x14ac:dyDescent="0.35">
      <c r="A3" s="515" t="str">
        <f>'Comparativo 2023-2024'!A3</f>
        <v>GERENCIA DE COMERCIALIZACIÓN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42"/>
      <c r="R3" s="172"/>
      <c r="S3" s="172"/>
      <c r="T3" s="174"/>
      <c r="U3" s="174"/>
      <c r="V3" s="174"/>
      <c r="W3" s="174"/>
      <c r="X3" s="174"/>
      <c r="Y3" s="423"/>
      <c r="Z3" s="424"/>
      <c r="AA3" s="425"/>
    </row>
    <row r="4" spans="1:27" ht="18.75" customHeight="1" x14ac:dyDescent="0.35">
      <c r="A4" s="516" t="s">
        <v>155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42"/>
      <c r="R4" s="172"/>
      <c r="S4" s="172"/>
      <c r="T4" s="174"/>
      <c r="U4" s="174"/>
      <c r="V4" s="174"/>
      <c r="W4" s="174"/>
      <c r="X4" s="174"/>
      <c r="Y4" s="423"/>
      <c r="Z4" s="424"/>
      <c r="AA4" s="425"/>
    </row>
    <row r="5" spans="1:27" ht="18.75" customHeight="1" x14ac:dyDescent="0.35">
      <c r="A5" s="220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4"/>
      <c r="U5" s="174"/>
      <c r="V5" s="174"/>
      <c r="W5" s="174"/>
      <c r="X5" s="174"/>
      <c r="Y5" s="423"/>
      <c r="Z5" s="424"/>
      <c r="AA5" s="425"/>
    </row>
    <row r="6" spans="1:27" ht="18.75" customHeight="1" x14ac:dyDescent="0.35">
      <c r="A6" s="220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4"/>
      <c r="U6" s="174"/>
      <c r="V6" s="174"/>
      <c r="W6" s="174"/>
      <c r="X6" s="174"/>
      <c r="Y6" s="423"/>
      <c r="Z6" s="424"/>
      <c r="AA6" s="425"/>
    </row>
    <row r="7" spans="1:27" ht="18.75" customHeight="1" x14ac:dyDescent="0.35">
      <c r="A7" s="220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4"/>
      <c r="U7" s="174"/>
      <c r="V7" s="174"/>
      <c r="W7" s="174"/>
      <c r="X7" s="174"/>
      <c r="Y7" s="423"/>
      <c r="Z7" s="424"/>
      <c r="AA7" s="425"/>
    </row>
    <row r="8" spans="1:27" ht="18.75" customHeight="1" x14ac:dyDescent="0.35">
      <c r="A8" s="515" t="s">
        <v>129</v>
      </c>
      <c r="B8" s="438"/>
      <c r="C8" s="438"/>
      <c r="D8" s="438"/>
      <c r="E8" s="438"/>
      <c r="F8" s="442"/>
      <c r="G8" s="241"/>
      <c r="H8" s="517" t="s">
        <v>129</v>
      </c>
      <c r="I8" s="438"/>
      <c r="J8" s="438"/>
      <c r="K8" s="438"/>
      <c r="L8" s="438"/>
      <c r="M8" s="438"/>
      <c r="N8" s="438"/>
      <c r="O8" s="438"/>
      <c r="P8" s="438"/>
      <c r="Q8" s="442"/>
      <c r="R8" s="241"/>
      <c r="S8" s="242"/>
      <c r="T8" s="174"/>
      <c r="U8" s="174"/>
      <c r="V8" s="174"/>
      <c r="W8" s="174"/>
      <c r="X8" s="174"/>
      <c r="Y8" s="423"/>
      <c r="Z8" s="424"/>
      <c r="AA8" s="425"/>
    </row>
    <row r="9" spans="1:27" ht="18.75" customHeight="1" x14ac:dyDescent="0.35">
      <c r="A9" s="515">
        <v>2024</v>
      </c>
      <c r="B9" s="438"/>
      <c r="C9" s="438"/>
      <c r="D9" s="438"/>
      <c r="E9" s="438"/>
      <c r="F9" s="442"/>
      <c r="G9" s="241"/>
      <c r="H9" s="517" t="s">
        <v>12</v>
      </c>
      <c r="I9" s="438"/>
      <c r="J9" s="438"/>
      <c r="K9" s="438"/>
      <c r="L9" s="438"/>
      <c r="M9" s="438"/>
      <c r="N9" s="438"/>
      <c r="O9" s="438"/>
      <c r="P9" s="438"/>
      <c r="Q9" s="442"/>
      <c r="R9" s="241"/>
      <c r="S9" s="243"/>
      <c r="T9" s="174"/>
      <c r="U9" s="174"/>
      <c r="V9" s="174"/>
      <c r="W9" s="174"/>
      <c r="X9" s="174"/>
      <c r="Y9" s="423"/>
      <c r="Z9" s="424"/>
      <c r="AA9" s="425"/>
    </row>
    <row r="10" spans="1:27" ht="18.75" customHeight="1" x14ac:dyDescent="0.35">
      <c r="A10" s="519" t="s">
        <v>3</v>
      </c>
      <c r="B10" s="521" t="s">
        <v>16</v>
      </c>
      <c r="C10" s="521" t="s">
        <v>55</v>
      </c>
      <c r="D10" s="521" t="s">
        <v>15</v>
      </c>
      <c r="E10" s="521" t="s">
        <v>55</v>
      </c>
      <c r="F10" s="523" t="s">
        <v>130</v>
      </c>
      <c r="G10" s="241"/>
      <c r="H10" s="519" t="s">
        <v>131</v>
      </c>
      <c r="I10" s="518" t="s">
        <v>16</v>
      </c>
      <c r="J10" s="487"/>
      <c r="K10" s="488"/>
      <c r="L10" s="518" t="s">
        <v>15</v>
      </c>
      <c r="M10" s="487"/>
      <c r="N10" s="488"/>
      <c r="O10" s="518" t="s">
        <v>130</v>
      </c>
      <c r="P10" s="487"/>
      <c r="Q10" s="488"/>
      <c r="R10" s="241"/>
      <c r="S10" s="243"/>
      <c r="T10" s="174"/>
      <c r="U10" s="174"/>
      <c r="V10" s="174"/>
      <c r="W10" s="174"/>
      <c r="X10" s="174"/>
      <c r="Y10" s="423"/>
      <c r="Z10" s="424"/>
      <c r="AA10" s="425"/>
    </row>
    <row r="11" spans="1:27" ht="40.5" customHeight="1" x14ac:dyDescent="0.35">
      <c r="A11" s="520"/>
      <c r="B11" s="522"/>
      <c r="C11" s="522"/>
      <c r="D11" s="522"/>
      <c r="E11" s="522"/>
      <c r="F11" s="524"/>
      <c r="G11" s="172"/>
      <c r="H11" s="520"/>
      <c r="I11" s="304">
        <v>2023</v>
      </c>
      <c r="J11" s="304">
        <v>2024</v>
      </c>
      <c r="K11" s="305" t="s">
        <v>55</v>
      </c>
      <c r="L11" s="305">
        <v>2023</v>
      </c>
      <c r="M11" s="305">
        <v>2024</v>
      </c>
      <c r="N11" s="377" t="s">
        <v>55</v>
      </c>
      <c r="O11" s="304">
        <v>2023</v>
      </c>
      <c r="P11" s="305">
        <v>2024</v>
      </c>
      <c r="Q11" s="306" t="s">
        <v>55</v>
      </c>
      <c r="R11" s="172"/>
      <c r="S11" s="172"/>
      <c r="T11" s="174"/>
      <c r="U11" s="174"/>
      <c r="V11" s="174"/>
      <c r="W11" s="174"/>
      <c r="X11" s="174"/>
      <c r="Y11" s="423"/>
      <c r="Z11" s="424"/>
      <c r="AA11" s="425"/>
    </row>
    <row r="12" spans="1:27" ht="18.75" customHeight="1" x14ac:dyDescent="0.35">
      <c r="A12" s="244" t="s">
        <v>132</v>
      </c>
      <c r="B12" s="99">
        <v>24</v>
      </c>
      <c r="C12" s="219">
        <f t="shared" ref="C12:C23" si="0">+B12/B$24</f>
        <v>8.8235294117647065E-2</v>
      </c>
      <c r="D12" s="215">
        <v>69530</v>
      </c>
      <c r="E12" s="219">
        <f t="shared" ref="E12:E23" si="1">+D12/D$24</f>
        <v>7.3241822313000554E-2</v>
      </c>
      <c r="F12" s="245">
        <f t="shared" ref="F12:F24" si="2">+D12/B12</f>
        <v>2897.0833333333335</v>
      </c>
      <c r="G12" s="172"/>
      <c r="H12" s="244" t="s">
        <v>132</v>
      </c>
      <c r="I12" s="246">
        <v>34</v>
      </c>
      <c r="J12" s="246">
        <f t="shared" ref="J12:J23" si="3">B12</f>
        <v>24</v>
      </c>
      <c r="K12" s="247">
        <f t="shared" ref="K12:K24" si="4">+(J12-I12)/I12</f>
        <v>-0.29411764705882354</v>
      </c>
      <c r="L12" s="215">
        <v>93027</v>
      </c>
      <c r="M12" s="93">
        <f t="shared" ref="M12:M23" si="5">D12</f>
        <v>69530</v>
      </c>
      <c r="N12" s="247">
        <f t="shared" ref="N12:N24" si="6">+(M12-L12)/L12</f>
        <v>-0.2525825835510121</v>
      </c>
      <c r="O12" s="93">
        <f t="shared" ref="O12:P12" si="7">+L12/I12</f>
        <v>2736.0882352941176</v>
      </c>
      <c r="P12" s="93">
        <f t="shared" si="7"/>
        <v>2897.0833333333335</v>
      </c>
      <c r="Q12" s="248">
        <f t="shared" ref="Q12:Q24" si="8">+(P12-O12)/O12</f>
        <v>5.884133996939965E-2</v>
      </c>
      <c r="R12" s="172"/>
      <c r="S12" s="172"/>
      <c r="T12" s="174"/>
      <c r="U12" s="174"/>
      <c r="V12" s="174"/>
      <c r="W12" s="174"/>
      <c r="X12" s="174"/>
      <c r="Y12" s="423"/>
      <c r="Z12" s="424"/>
      <c r="AA12" s="425"/>
    </row>
    <row r="13" spans="1:27" ht="18.75" customHeight="1" x14ac:dyDescent="0.35">
      <c r="A13" s="244" t="s">
        <v>133</v>
      </c>
      <c r="B13" s="99">
        <v>22</v>
      </c>
      <c r="C13" s="219">
        <f t="shared" si="0"/>
        <v>8.0882352941176475E-2</v>
      </c>
      <c r="D13" s="215">
        <v>65869</v>
      </c>
      <c r="E13" s="219">
        <f t="shared" si="1"/>
        <v>6.938538176233329E-2</v>
      </c>
      <c r="F13" s="245">
        <f t="shared" si="2"/>
        <v>2994.0454545454545</v>
      </c>
      <c r="G13" s="172"/>
      <c r="H13" s="244" t="s">
        <v>133</v>
      </c>
      <c r="I13" s="246">
        <v>26</v>
      </c>
      <c r="J13" s="246">
        <f t="shared" si="3"/>
        <v>22</v>
      </c>
      <c r="K13" s="247">
        <f t="shared" si="4"/>
        <v>-0.15384615384615385</v>
      </c>
      <c r="L13" s="215">
        <v>81453</v>
      </c>
      <c r="M13" s="93">
        <f t="shared" si="5"/>
        <v>65869</v>
      </c>
      <c r="N13" s="247">
        <f t="shared" si="6"/>
        <v>-0.19132505862276405</v>
      </c>
      <c r="O13" s="93">
        <f t="shared" ref="O13:P13" si="9">+L13/I13</f>
        <v>3132.8076923076924</v>
      </c>
      <c r="P13" s="93">
        <f t="shared" si="9"/>
        <v>2994.0454545454545</v>
      </c>
      <c r="Q13" s="248">
        <f t="shared" si="8"/>
        <v>-4.4293251099630275E-2</v>
      </c>
      <c r="R13" s="172"/>
      <c r="S13" s="172"/>
      <c r="T13" s="172"/>
      <c r="U13" s="172"/>
      <c r="V13" s="172"/>
      <c r="W13" s="172"/>
      <c r="X13" s="172"/>
      <c r="Y13" s="424"/>
      <c r="Z13" s="424"/>
      <c r="AA13" s="425"/>
    </row>
    <row r="14" spans="1:27" ht="18.75" customHeight="1" x14ac:dyDescent="0.35">
      <c r="A14" s="244" t="s">
        <v>134</v>
      </c>
      <c r="B14" s="99">
        <v>21</v>
      </c>
      <c r="C14" s="219">
        <f t="shared" si="0"/>
        <v>7.720588235294118E-2</v>
      </c>
      <c r="D14" s="215">
        <v>66071</v>
      </c>
      <c r="E14" s="219">
        <f t="shared" si="1"/>
        <v>6.9598165425604194E-2</v>
      </c>
      <c r="F14" s="245">
        <f t="shared" si="2"/>
        <v>3146.2380952380954</v>
      </c>
      <c r="G14" s="172"/>
      <c r="H14" s="244" t="s">
        <v>134</v>
      </c>
      <c r="I14" s="246">
        <v>32</v>
      </c>
      <c r="J14" s="246">
        <f t="shared" si="3"/>
        <v>21</v>
      </c>
      <c r="K14" s="247">
        <f t="shared" si="4"/>
        <v>-0.34375</v>
      </c>
      <c r="L14" s="215">
        <v>99872</v>
      </c>
      <c r="M14" s="93">
        <f t="shared" si="5"/>
        <v>66071</v>
      </c>
      <c r="N14" s="247">
        <f t="shared" si="6"/>
        <v>-0.33844320730535082</v>
      </c>
      <c r="O14" s="215">
        <f t="shared" ref="O14:P14" si="10">+L14/I14</f>
        <v>3121</v>
      </c>
      <c r="P14" s="215">
        <f t="shared" si="10"/>
        <v>3146.2380952380954</v>
      </c>
      <c r="Q14" s="248">
        <f t="shared" si="8"/>
        <v>8.0865412489892381E-3</v>
      </c>
      <c r="R14" s="172"/>
      <c r="S14" s="172"/>
      <c r="T14" s="174"/>
      <c r="U14" s="174"/>
      <c r="V14" s="174"/>
      <c r="W14" s="174"/>
      <c r="X14" s="174"/>
      <c r="Y14" s="423"/>
      <c r="Z14" s="424"/>
      <c r="AA14" s="425"/>
    </row>
    <row r="15" spans="1:27" ht="18.75" customHeight="1" x14ac:dyDescent="0.35">
      <c r="A15" s="244" t="s">
        <v>135</v>
      </c>
      <c r="B15" s="99">
        <v>26</v>
      </c>
      <c r="C15" s="219">
        <f t="shared" si="0"/>
        <v>9.5588235294117641E-2</v>
      </c>
      <c r="D15" s="215">
        <v>79537</v>
      </c>
      <c r="E15" s="219">
        <f t="shared" si="1"/>
        <v>8.3783040720683516E-2</v>
      </c>
      <c r="F15" s="245">
        <f t="shared" si="2"/>
        <v>3059.1153846153848</v>
      </c>
      <c r="G15" s="172"/>
      <c r="H15" s="244" t="s">
        <v>135</v>
      </c>
      <c r="I15" s="246">
        <v>34</v>
      </c>
      <c r="J15" s="246">
        <f t="shared" si="3"/>
        <v>26</v>
      </c>
      <c r="K15" s="247">
        <f t="shared" si="4"/>
        <v>-0.23529411764705882</v>
      </c>
      <c r="L15" s="215">
        <v>110653</v>
      </c>
      <c r="M15" s="93">
        <f t="shared" si="5"/>
        <v>79537</v>
      </c>
      <c r="N15" s="247">
        <f t="shared" si="6"/>
        <v>-0.28120340162489948</v>
      </c>
      <c r="O15" s="215">
        <f t="shared" ref="O15:P15" si="11">+L15/I15</f>
        <v>3254.5</v>
      </c>
      <c r="P15" s="215">
        <f t="shared" si="11"/>
        <v>3059.1153846153848</v>
      </c>
      <c r="Q15" s="248">
        <f t="shared" si="8"/>
        <v>-6.0035217509483867E-2</v>
      </c>
      <c r="R15" s="172"/>
      <c r="S15" s="172"/>
      <c r="T15" s="172"/>
      <c r="U15" s="172"/>
      <c r="V15" s="172"/>
      <c r="W15" s="172"/>
      <c r="X15" s="172"/>
      <c r="Y15" s="424"/>
      <c r="Z15" s="424"/>
      <c r="AA15" s="425"/>
    </row>
    <row r="16" spans="1:27" ht="18.75" customHeight="1" x14ac:dyDescent="0.35">
      <c r="A16" s="244" t="s">
        <v>136</v>
      </c>
      <c r="B16" s="99">
        <v>26</v>
      </c>
      <c r="C16" s="219">
        <f t="shared" si="0"/>
        <v>9.5588235294117641E-2</v>
      </c>
      <c r="D16" s="215">
        <v>94074</v>
      </c>
      <c r="E16" s="219">
        <f t="shared" si="1"/>
        <v>9.9096090784887306E-2</v>
      </c>
      <c r="F16" s="245">
        <f t="shared" si="2"/>
        <v>3618.2307692307691</v>
      </c>
      <c r="G16" s="172"/>
      <c r="H16" s="244" t="s">
        <v>136</v>
      </c>
      <c r="I16" s="246">
        <v>23</v>
      </c>
      <c r="J16" s="246">
        <f t="shared" si="3"/>
        <v>26</v>
      </c>
      <c r="K16" s="247">
        <f t="shared" si="4"/>
        <v>0.13043478260869565</v>
      </c>
      <c r="L16" s="215">
        <v>66635</v>
      </c>
      <c r="M16" s="93">
        <f t="shared" si="5"/>
        <v>94074</v>
      </c>
      <c r="N16" s="247">
        <f t="shared" si="6"/>
        <v>0.41178059578299692</v>
      </c>
      <c r="O16" s="215">
        <f t="shared" ref="O16:P16" si="12">+L16/I16</f>
        <v>2897.1739130434785</v>
      </c>
      <c r="P16" s="215">
        <f t="shared" si="12"/>
        <v>3618.2307692307691</v>
      </c>
      <c r="Q16" s="248">
        <f t="shared" si="8"/>
        <v>0.2488828347311125</v>
      </c>
      <c r="R16" s="172"/>
      <c r="S16" s="172"/>
      <c r="T16" s="172"/>
      <c r="U16" s="172"/>
      <c r="V16" s="172"/>
      <c r="W16" s="172"/>
      <c r="X16" s="172"/>
      <c r="Y16" s="424"/>
      <c r="Z16" s="424"/>
      <c r="AA16" s="425"/>
    </row>
    <row r="17" spans="1:27" ht="15" customHeight="1" x14ac:dyDescent="0.35">
      <c r="A17" s="244" t="s">
        <v>137</v>
      </c>
      <c r="B17" s="99">
        <v>23</v>
      </c>
      <c r="C17" s="219">
        <f t="shared" si="0"/>
        <v>8.455882352941177E-2</v>
      </c>
      <c r="D17" s="215">
        <v>95590</v>
      </c>
      <c r="E17" s="219">
        <f t="shared" si="1"/>
        <v>0.10069302164389074</v>
      </c>
      <c r="F17" s="245">
        <f t="shared" si="2"/>
        <v>4156.086956521739</v>
      </c>
      <c r="G17" s="172"/>
      <c r="H17" s="244" t="s">
        <v>137</v>
      </c>
      <c r="I17" s="246">
        <v>20</v>
      </c>
      <c r="J17" s="246">
        <f t="shared" si="3"/>
        <v>23</v>
      </c>
      <c r="K17" s="247">
        <f t="shared" si="4"/>
        <v>0.15</v>
      </c>
      <c r="L17" s="215">
        <v>72579</v>
      </c>
      <c r="M17" s="93">
        <f t="shared" si="5"/>
        <v>95590</v>
      </c>
      <c r="N17" s="247">
        <f t="shared" si="6"/>
        <v>0.31704763085741056</v>
      </c>
      <c r="O17" s="215">
        <f t="shared" ref="O17:P17" si="13">+L17/I17</f>
        <v>3628.95</v>
      </c>
      <c r="P17" s="215">
        <f t="shared" si="13"/>
        <v>4156.086956521739</v>
      </c>
      <c r="Q17" s="248">
        <f t="shared" si="8"/>
        <v>0.1452588094412266</v>
      </c>
      <c r="R17" s="172"/>
      <c r="S17" s="172"/>
      <c r="T17" s="172"/>
      <c r="U17" s="172"/>
      <c r="V17" s="172"/>
      <c r="W17" s="172"/>
      <c r="X17" s="172"/>
      <c r="Y17" s="424"/>
      <c r="Z17" s="424"/>
      <c r="AA17" s="425"/>
    </row>
    <row r="18" spans="1:27" ht="18.75" customHeight="1" x14ac:dyDescent="0.35">
      <c r="A18" s="244" t="s">
        <v>138</v>
      </c>
      <c r="B18" s="99">
        <v>25</v>
      </c>
      <c r="C18" s="219">
        <f t="shared" si="0"/>
        <v>9.1911764705882359E-2</v>
      </c>
      <c r="D18" s="215">
        <v>106585</v>
      </c>
      <c r="E18" s="219">
        <f t="shared" si="1"/>
        <v>0.11227498390955219</v>
      </c>
      <c r="F18" s="245">
        <f t="shared" si="2"/>
        <v>4263.3999999999996</v>
      </c>
      <c r="G18" s="172"/>
      <c r="H18" s="244" t="s">
        <v>138</v>
      </c>
      <c r="I18" s="246">
        <v>20</v>
      </c>
      <c r="J18" s="246">
        <f t="shared" si="3"/>
        <v>25</v>
      </c>
      <c r="K18" s="247">
        <f t="shared" si="4"/>
        <v>0.25</v>
      </c>
      <c r="L18" s="215">
        <v>73824</v>
      </c>
      <c r="M18" s="93">
        <f t="shared" si="5"/>
        <v>106585</v>
      </c>
      <c r="N18" s="247">
        <f t="shared" si="6"/>
        <v>0.44377167316861726</v>
      </c>
      <c r="O18" s="215">
        <f t="shared" ref="O18:P18" si="14">+L18/I18</f>
        <v>3691.2</v>
      </c>
      <c r="P18" s="215">
        <f t="shared" si="14"/>
        <v>4263.3999999999996</v>
      </c>
      <c r="Q18" s="248">
        <f t="shared" si="8"/>
        <v>0.15501733853489377</v>
      </c>
      <c r="R18" s="172"/>
      <c r="S18" s="172"/>
      <c r="T18" s="172"/>
      <c r="U18" s="172"/>
      <c r="V18" s="172"/>
      <c r="W18" s="172"/>
      <c r="X18" s="172"/>
      <c r="Y18" s="424"/>
      <c r="Z18" s="424"/>
      <c r="AA18" s="425"/>
    </row>
    <row r="19" spans="1:27" ht="18.75" customHeight="1" x14ac:dyDescent="0.35">
      <c r="A19" s="244" t="s">
        <v>139</v>
      </c>
      <c r="B19" s="99">
        <v>21</v>
      </c>
      <c r="C19" s="219">
        <f t="shared" si="0"/>
        <v>7.720588235294118E-2</v>
      </c>
      <c r="D19" s="215">
        <v>86237</v>
      </c>
      <c r="E19" s="219">
        <f t="shared" si="1"/>
        <v>9.0840716680659128E-2</v>
      </c>
      <c r="F19" s="245">
        <f t="shared" si="2"/>
        <v>4106.5238095238092</v>
      </c>
      <c r="G19" s="172"/>
      <c r="H19" s="244" t="s">
        <v>139</v>
      </c>
      <c r="I19" s="246">
        <v>19</v>
      </c>
      <c r="J19" s="246">
        <f t="shared" si="3"/>
        <v>21</v>
      </c>
      <c r="K19" s="247">
        <f t="shared" si="4"/>
        <v>0.10526315789473684</v>
      </c>
      <c r="L19" s="215">
        <v>67246</v>
      </c>
      <c r="M19" s="93">
        <f t="shared" si="5"/>
        <v>86237</v>
      </c>
      <c r="N19" s="247">
        <f t="shared" si="6"/>
        <v>0.28241084971596825</v>
      </c>
      <c r="O19" s="215">
        <f t="shared" ref="O19:P19" si="15">+L19/I19</f>
        <v>3539.2631578947367</v>
      </c>
      <c r="P19" s="215">
        <f t="shared" si="15"/>
        <v>4106.5238095238092</v>
      </c>
      <c r="Q19" s="248">
        <f t="shared" si="8"/>
        <v>0.16027648307635217</v>
      </c>
      <c r="R19" s="172"/>
      <c r="S19" s="172"/>
      <c r="T19" s="172"/>
      <c r="U19" s="172"/>
      <c r="V19" s="172"/>
      <c r="W19" s="172"/>
      <c r="X19" s="172"/>
      <c r="Y19" s="424"/>
      <c r="Z19" s="424"/>
      <c r="AA19" s="425"/>
    </row>
    <row r="20" spans="1:27" ht="18.75" customHeight="1" x14ac:dyDescent="0.35">
      <c r="A20" s="244" t="s">
        <v>140</v>
      </c>
      <c r="B20" s="99">
        <v>13</v>
      </c>
      <c r="C20" s="219">
        <f t="shared" si="0"/>
        <v>4.779411764705882E-2</v>
      </c>
      <c r="D20" s="215">
        <v>45060</v>
      </c>
      <c r="E20" s="219">
        <f t="shared" si="1"/>
        <v>4.7465504292015029E-2</v>
      </c>
      <c r="F20" s="245">
        <f t="shared" si="2"/>
        <v>3466.1538461538462</v>
      </c>
      <c r="G20" s="172"/>
      <c r="H20" s="244" t="str">
        <f t="shared" ref="H20:H23" si="16">A20</f>
        <v>SEPTIEMBRE</v>
      </c>
      <c r="I20" s="246">
        <v>21</v>
      </c>
      <c r="J20" s="99">
        <f t="shared" si="3"/>
        <v>13</v>
      </c>
      <c r="K20" s="247">
        <f t="shared" si="4"/>
        <v>-0.38095238095238093</v>
      </c>
      <c r="L20" s="93">
        <v>64447</v>
      </c>
      <c r="M20" s="93">
        <f t="shared" si="5"/>
        <v>45060</v>
      </c>
      <c r="N20" s="247">
        <f t="shared" si="6"/>
        <v>-0.30082082951882944</v>
      </c>
      <c r="O20" s="93">
        <f t="shared" ref="O20:P20" si="17">+L20/I20</f>
        <v>3068.9047619047619</v>
      </c>
      <c r="P20" s="215">
        <f t="shared" si="17"/>
        <v>3466.1538461538462</v>
      </c>
      <c r="Q20" s="248">
        <f t="shared" si="8"/>
        <v>0.12944327539266015</v>
      </c>
      <c r="R20" s="172"/>
      <c r="S20" s="172"/>
      <c r="T20" s="174"/>
      <c r="U20" s="174"/>
      <c r="V20" s="174"/>
      <c r="W20" s="174"/>
      <c r="X20" s="174"/>
      <c r="Y20" s="423"/>
      <c r="Z20" s="424"/>
      <c r="AA20" s="425"/>
    </row>
    <row r="21" spans="1:27" ht="18.75" customHeight="1" x14ac:dyDescent="0.35">
      <c r="A21" s="244" t="s">
        <v>141</v>
      </c>
      <c r="B21" s="99">
        <v>19</v>
      </c>
      <c r="C21" s="219">
        <f t="shared" si="0"/>
        <v>6.985294117647059E-2</v>
      </c>
      <c r="D21" s="215">
        <v>58554</v>
      </c>
      <c r="E21" s="219">
        <f t="shared" si="1"/>
        <v>6.1679874352300226E-2</v>
      </c>
      <c r="F21" s="245">
        <f t="shared" si="2"/>
        <v>3081.7894736842104</v>
      </c>
      <c r="G21" s="172"/>
      <c r="H21" s="244" t="str">
        <f t="shared" si="16"/>
        <v>OCTUBRE</v>
      </c>
      <c r="I21" s="246">
        <v>30</v>
      </c>
      <c r="J21" s="99">
        <f t="shared" si="3"/>
        <v>19</v>
      </c>
      <c r="K21" s="247">
        <f t="shared" si="4"/>
        <v>-0.36666666666666664</v>
      </c>
      <c r="L21" s="93">
        <v>90963</v>
      </c>
      <c r="M21" s="93">
        <f t="shared" si="5"/>
        <v>58554</v>
      </c>
      <c r="N21" s="247">
        <f t="shared" si="6"/>
        <v>-0.35628772138122095</v>
      </c>
      <c r="O21" s="93">
        <f t="shared" ref="O21:P21" si="18">+L21/I21</f>
        <v>3032.1</v>
      </c>
      <c r="P21" s="215">
        <f t="shared" si="18"/>
        <v>3081.7894736842104</v>
      </c>
      <c r="Q21" s="248">
        <f t="shared" si="8"/>
        <v>1.6387808345440617E-2</v>
      </c>
      <c r="R21" s="172"/>
      <c r="S21" s="172"/>
      <c r="T21" s="174"/>
      <c r="U21" s="174"/>
      <c r="V21" s="174"/>
      <c r="W21" s="174"/>
      <c r="X21" s="174"/>
      <c r="Y21" s="423"/>
      <c r="Z21" s="424"/>
      <c r="AA21" s="425"/>
    </row>
    <row r="22" spans="1:27" ht="18.75" customHeight="1" x14ac:dyDescent="0.35">
      <c r="A22" s="244" t="s">
        <v>142</v>
      </c>
      <c r="B22" s="99">
        <v>26</v>
      </c>
      <c r="C22" s="219">
        <f t="shared" si="0"/>
        <v>9.5588235294117641E-2</v>
      </c>
      <c r="D22" s="215">
        <v>95365</v>
      </c>
      <c r="E22" s="219">
        <f t="shared" si="1"/>
        <v>0.10045601013777215</v>
      </c>
      <c r="F22" s="245">
        <f t="shared" si="2"/>
        <v>3667.8846153846152</v>
      </c>
      <c r="G22" s="172"/>
      <c r="H22" s="244" t="str">
        <f t="shared" si="16"/>
        <v>NOVIEMBRE</v>
      </c>
      <c r="I22" s="243">
        <v>34</v>
      </c>
      <c r="J22" s="99">
        <f t="shared" si="3"/>
        <v>26</v>
      </c>
      <c r="K22" s="247">
        <f t="shared" si="4"/>
        <v>-0.23529411764705882</v>
      </c>
      <c r="L22" s="93">
        <v>104309</v>
      </c>
      <c r="M22" s="93">
        <f t="shared" si="5"/>
        <v>95365</v>
      </c>
      <c r="N22" s="247">
        <f t="shared" si="6"/>
        <v>-8.5745237707196886E-2</v>
      </c>
      <c r="O22" s="93">
        <f t="shared" ref="O22:P22" si="19">+L22/I22</f>
        <v>3067.9117647058824</v>
      </c>
      <c r="P22" s="215">
        <f t="shared" si="19"/>
        <v>3667.8846153846152</v>
      </c>
      <c r="Q22" s="248">
        <f t="shared" si="8"/>
        <v>0.19556391992135785</v>
      </c>
      <c r="R22" s="172"/>
      <c r="S22" s="172"/>
      <c r="T22" s="172"/>
      <c r="U22" s="172"/>
      <c r="V22" s="172"/>
      <c r="W22" s="172"/>
      <c r="X22" s="172"/>
      <c r="Y22" s="424"/>
      <c r="Z22" s="424"/>
      <c r="AA22" s="425"/>
    </row>
    <row r="23" spans="1:27" ht="18.75" customHeight="1" x14ac:dyDescent="0.35">
      <c r="A23" s="244" t="s">
        <v>143</v>
      </c>
      <c r="B23" s="99">
        <v>26</v>
      </c>
      <c r="C23" s="219">
        <f t="shared" si="0"/>
        <v>9.5588235294117641E-2</v>
      </c>
      <c r="D23" s="215">
        <v>86849</v>
      </c>
      <c r="E23" s="219">
        <f t="shared" si="1"/>
        <v>9.1485387977301671E-2</v>
      </c>
      <c r="F23" s="245">
        <f t="shared" si="2"/>
        <v>3340.3461538461538</v>
      </c>
      <c r="G23" s="172"/>
      <c r="H23" s="244" t="str">
        <f t="shared" si="16"/>
        <v>DICIEMBRE</v>
      </c>
      <c r="I23" s="243">
        <v>27</v>
      </c>
      <c r="J23" s="99">
        <f t="shared" si="3"/>
        <v>26</v>
      </c>
      <c r="K23" s="247">
        <f t="shared" si="4"/>
        <v>-3.7037037037037035E-2</v>
      </c>
      <c r="L23" s="93">
        <v>81882</v>
      </c>
      <c r="M23" s="93">
        <f t="shared" si="5"/>
        <v>86849</v>
      </c>
      <c r="N23" s="247">
        <f t="shared" si="6"/>
        <v>6.066046261693657E-2</v>
      </c>
      <c r="O23" s="93">
        <f t="shared" ref="O23:P23" si="20">+L23/I23</f>
        <v>3032.6666666666665</v>
      </c>
      <c r="P23" s="215">
        <f t="shared" si="20"/>
        <v>3340.3461538461538</v>
      </c>
      <c r="Q23" s="248">
        <f t="shared" si="8"/>
        <v>0.10145509579451109</v>
      </c>
      <c r="R23" s="172"/>
      <c r="S23" s="172"/>
      <c r="T23" s="172"/>
      <c r="U23" s="172"/>
      <c r="V23" s="172"/>
      <c r="W23" s="172"/>
      <c r="X23" s="172"/>
      <c r="Y23" s="424"/>
      <c r="Z23" s="424"/>
      <c r="AA23" s="425"/>
    </row>
    <row r="24" spans="1:27" ht="18.75" customHeight="1" x14ac:dyDescent="0.35">
      <c r="A24" s="378" t="s">
        <v>144</v>
      </c>
      <c r="B24" s="383">
        <f t="shared" ref="B24:E24" si="21">SUM(B12:B23)</f>
        <v>272</v>
      </c>
      <c r="C24" s="381">
        <f t="shared" si="21"/>
        <v>1</v>
      </c>
      <c r="D24" s="380">
        <f t="shared" si="21"/>
        <v>949321</v>
      </c>
      <c r="E24" s="381">
        <f t="shared" si="21"/>
        <v>1.0000000000000002</v>
      </c>
      <c r="F24" s="384">
        <f t="shared" si="2"/>
        <v>3490.1507352941176</v>
      </c>
      <c r="G24" s="172"/>
      <c r="H24" s="378" t="s">
        <v>144</v>
      </c>
      <c r="I24" s="379">
        <f>SUM(I12:I23)</f>
        <v>320</v>
      </c>
      <c r="J24" s="380">
        <f t="shared" ref="J24" si="22">SUM(J12:J23)</f>
        <v>272</v>
      </c>
      <c r="K24" s="381">
        <f t="shared" si="4"/>
        <v>-0.15</v>
      </c>
      <c r="L24" s="380">
        <f t="shared" ref="L24:M24" si="23">SUM(L12:L23)</f>
        <v>1006890</v>
      </c>
      <c r="M24" s="380">
        <f t="shared" si="23"/>
        <v>949321</v>
      </c>
      <c r="N24" s="381">
        <f t="shared" si="6"/>
        <v>-5.7175063810346712E-2</v>
      </c>
      <c r="O24" s="379">
        <f t="shared" ref="O24:P24" si="24">+L24/I24</f>
        <v>3146.53125</v>
      </c>
      <c r="P24" s="379">
        <f t="shared" si="24"/>
        <v>3490.1507352941176</v>
      </c>
      <c r="Q24" s="382">
        <f t="shared" si="8"/>
        <v>0.10920580728194502</v>
      </c>
      <c r="R24" s="172"/>
      <c r="S24" s="172"/>
      <c r="T24" s="174"/>
      <c r="U24" s="174"/>
      <c r="V24" s="174"/>
      <c r="W24" s="174"/>
      <c r="X24" s="174"/>
      <c r="Y24" s="423"/>
      <c r="Z24" s="424"/>
      <c r="AA24" s="425"/>
    </row>
    <row r="25" spans="1:27" ht="18.75" customHeight="1" x14ac:dyDescent="0.35">
      <c r="A25" s="249"/>
      <c r="B25" s="243"/>
      <c r="C25" s="219"/>
      <c r="D25" s="215"/>
      <c r="E25" s="94"/>
      <c r="F25" s="172"/>
      <c r="G25" s="172" t="s">
        <v>145</v>
      </c>
      <c r="H25" s="172"/>
      <c r="I25" s="172"/>
      <c r="J25" s="172"/>
      <c r="K25" s="172"/>
      <c r="L25" s="172"/>
      <c r="M25" s="250"/>
      <c r="N25" s="172"/>
      <c r="O25" s="172"/>
      <c r="P25" s="172"/>
      <c r="Q25" s="172"/>
      <c r="R25" s="172"/>
      <c r="S25" s="172"/>
      <c r="T25" s="174"/>
      <c r="U25" s="174"/>
      <c r="V25" s="174"/>
      <c r="W25" s="174"/>
      <c r="X25" s="174"/>
      <c r="Y25" s="423"/>
      <c r="Z25" s="424"/>
      <c r="AA25" s="425"/>
    </row>
    <row r="26" spans="1:27" ht="15" customHeight="1" x14ac:dyDescent="0.2">
      <c r="Y26" s="425"/>
      <c r="Z26" s="425"/>
      <c r="AA26" s="425"/>
    </row>
  </sheetData>
  <sheetProtection algorithmName="SHA-512" hashValue="YlfC5Tckoy/0rv/Z+Y2SgmfMTlDn5DwmNWZKj9NTJ5OAPiEB5tmqMIKSFfFCwTdDsbXC5ZCuxQ7X66XcE2TJaw==" saltValue="pRBrn/CP4CouS5cBOElKrw==" spinCount="100000" sheet="1" objects="1" scenarios="1"/>
  <mergeCells count="17">
    <mergeCell ref="A9:F9"/>
    <mergeCell ref="H9:Q9"/>
    <mergeCell ref="I10:K10"/>
    <mergeCell ref="L10:N10"/>
    <mergeCell ref="O10:Q10"/>
    <mergeCell ref="A10:A11"/>
    <mergeCell ref="B10:B11"/>
    <mergeCell ref="C10:C11"/>
    <mergeCell ref="D10:D11"/>
    <mergeCell ref="E10:E11"/>
    <mergeCell ref="F10:F11"/>
    <mergeCell ref="H10:H11"/>
    <mergeCell ref="A2:Q2"/>
    <mergeCell ref="A3:Q3"/>
    <mergeCell ref="A4:Q4"/>
    <mergeCell ref="A8:F8"/>
    <mergeCell ref="H8:Q8"/>
  </mergeCells>
  <pageMargins left="0.41" right="0.44" top="0.3" bottom="0.43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Comparativo 2023-2024</vt:lpstr>
      <vt:lpstr>Carga Gral.</vt:lpstr>
      <vt:lpstr>Trafico-Arribos</vt:lpstr>
      <vt:lpstr>TEUS</vt:lpstr>
      <vt:lpstr>Cruceros</vt:lpstr>
      <vt:lpstr>alto</vt:lpstr>
      <vt:lpstr>'Carga Gral.'!Z_15DEB518_703B_4305_B532_81BB1D0327E1_.wvu.PrintArea</vt:lpstr>
      <vt:lpstr>'Comparativo 2023-2024'!Z_15DEB518_703B_4305_B532_81BB1D0327E1_.wvu.PrintArea</vt:lpstr>
      <vt:lpstr>TEUS!Z_15DEB518_703B_4305_B532_81BB1D0327E1_.wvu.PrintArea</vt:lpstr>
      <vt:lpstr>'Trafico-Arribos'!Z_15DEB518_703B_4305_B532_81BB1D0327E1_.wvu.PrintArea</vt:lpstr>
      <vt:lpstr>Cruceros!Z_15DEB518_703B_4305_B532_81BB1D0327E1_.wvu.Rows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 Lagunas Salgado</dc:creator>
  <cp:lastModifiedBy>SOTO GARIBO ADARA IVETTE</cp:lastModifiedBy>
  <dcterms:created xsi:type="dcterms:W3CDTF">2024-03-26T01:23:30Z</dcterms:created>
  <dcterms:modified xsi:type="dcterms:W3CDTF">2025-01-30T00:23:56Z</dcterms:modified>
</cp:coreProperties>
</file>